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01_final check list/"/>
    </mc:Choice>
  </mc:AlternateContent>
  <xr:revisionPtr revIDLastSave="517" documentId="8_{ACC8DEAE-572A-44D8-9371-C2F2E0575015}" xr6:coauthVersionLast="47" xr6:coauthVersionMax="47" xr10:uidLastSave="{5548F1E0-3CCC-4F13-90A1-0AFF8C3D3D0A}"/>
  <bookViews>
    <workbookView xWindow="-120" yWindow="-120" windowWidth="29040" windowHeight="15840" activeTab="2" xr2:uid="{854C1A6D-6383-4A50-B629-2A1741D58ACF}"/>
  </bookViews>
  <sheets>
    <sheet name="표지" sheetId="2" r:id="rId1"/>
    <sheet name="Riotouch Box 사이즈" sheetId="1" r:id="rId2"/>
    <sheet name="컨테이너 단위 수량" sheetId="3" r:id="rId3"/>
    <sheet name="65 Simulation" sheetId="4" r:id="rId4"/>
    <sheet name="75 Simulation " sheetId="7" r:id="rId5"/>
    <sheet name="86 Simulation " sheetId="8" r:id="rId6"/>
    <sheet name="Size  평균 Mix" sheetId="9" r:id="rId7"/>
  </sheets>
  <externalReferences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9" l="1"/>
  <c r="Q7" i="9"/>
  <c r="Q8" i="9"/>
  <c r="Q9" i="9"/>
  <c r="Q5" i="9"/>
  <c r="D5" i="9"/>
  <c r="E5" i="9"/>
  <c r="F5" i="9"/>
  <c r="G5" i="9"/>
  <c r="H5" i="9"/>
  <c r="I5" i="9"/>
  <c r="J5" i="9"/>
  <c r="K5" i="9"/>
  <c r="L5" i="9"/>
  <c r="M5" i="9"/>
  <c r="N5" i="9"/>
  <c r="O5" i="9"/>
  <c r="P5" i="9"/>
  <c r="D6" i="9"/>
  <c r="E6" i="9"/>
  <c r="F6" i="9"/>
  <c r="G6" i="9"/>
  <c r="H6" i="9"/>
  <c r="I6" i="9"/>
  <c r="J6" i="9"/>
  <c r="K6" i="9"/>
  <c r="L6" i="9"/>
  <c r="M6" i="9"/>
  <c r="N6" i="9"/>
  <c r="O6" i="9"/>
  <c r="P6" i="9"/>
  <c r="D7" i="9"/>
  <c r="E7" i="9"/>
  <c r="E9" i="9" s="1"/>
  <c r="F7" i="9"/>
  <c r="F9" i="9" s="1"/>
  <c r="G7" i="9"/>
  <c r="H7" i="9"/>
  <c r="I7" i="9"/>
  <c r="I9" i="9" s="1"/>
  <c r="J7" i="9"/>
  <c r="J9" i="9" s="1"/>
  <c r="K7" i="9"/>
  <c r="L7" i="9"/>
  <c r="M7" i="9"/>
  <c r="M9" i="9" s="1"/>
  <c r="N7" i="9"/>
  <c r="N9" i="9" s="1"/>
  <c r="O7" i="9"/>
  <c r="P7" i="9"/>
  <c r="D8" i="9"/>
  <c r="E8" i="9"/>
  <c r="F8" i="9"/>
  <c r="G8" i="9"/>
  <c r="H8" i="9"/>
  <c r="I8" i="9"/>
  <c r="J8" i="9"/>
  <c r="K8" i="9"/>
  <c r="L8" i="9"/>
  <c r="M8" i="9"/>
  <c r="N8" i="9"/>
  <c r="O8" i="9"/>
  <c r="P8" i="9"/>
  <c r="D9" i="9"/>
  <c r="G9" i="9"/>
  <c r="H9" i="9"/>
  <c r="K9" i="9"/>
  <c r="L9" i="9"/>
  <c r="O9" i="9"/>
  <c r="P9" i="9"/>
  <c r="C9" i="9"/>
  <c r="C8" i="9"/>
  <c r="C7" i="9"/>
  <c r="C6" i="9"/>
  <c r="C5" i="9"/>
  <c r="U27" i="4"/>
  <c r="U16" i="4"/>
  <c r="U27" i="8"/>
  <c r="U16" i="8"/>
  <c r="C44" i="8"/>
  <c r="C36" i="8"/>
  <c r="C22" i="8"/>
  <c r="M18" i="8" s="1"/>
  <c r="C21" i="8"/>
  <c r="O29" i="8" s="1"/>
  <c r="C19" i="8" a="1"/>
  <c r="C19" i="8" s="1"/>
  <c r="C23" i="8" s="1"/>
  <c r="K7" i="8" s="1"/>
  <c r="G18" i="8"/>
  <c r="U5" i="8"/>
  <c r="C5" i="8"/>
  <c r="C7" i="8" s="1"/>
  <c r="C11" i="8" s="1"/>
  <c r="C14" i="8" s="1"/>
  <c r="C15" i="8" s="1"/>
  <c r="C44" i="7"/>
  <c r="C36" i="7"/>
  <c r="I29" i="7"/>
  <c r="U27" i="7"/>
  <c r="C22" i="7"/>
  <c r="M18" i="7" s="1"/>
  <c r="C21" i="7"/>
  <c r="O29" i="7" s="1"/>
  <c r="C19" i="7" a="1"/>
  <c r="C19" i="7" s="1"/>
  <c r="C23" i="7" s="1"/>
  <c r="I18" i="7"/>
  <c r="G18" i="7"/>
  <c r="U16" i="7"/>
  <c r="C7" i="7"/>
  <c r="C11" i="7" s="1"/>
  <c r="C14" i="7" s="1"/>
  <c r="C15" i="7" s="1"/>
  <c r="U5" i="7"/>
  <c r="C5" i="7"/>
  <c r="K29" i="4"/>
  <c r="S29" i="4"/>
  <c r="U5" i="4"/>
  <c r="C21" i="4"/>
  <c r="M29" i="4" s="1"/>
  <c r="C19" i="4" a="1"/>
  <c r="C19" i="4" s="1"/>
  <c r="C23" i="4" s="1"/>
  <c r="C22" i="4"/>
  <c r="I18" i="4" s="1"/>
  <c r="C44" i="4"/>
  <c r="C36" i="4"/>
  <c r="C5" i="4"/>
  <c r="C7" i="4" s="1"/>
  <c r="R8" i="3"/>
  <c r="S8" i="3" s="1"/>
  <c r="V8" i="3" s="1"/>
  <c r="R7" i="3"/>
  <c r="S7" i="3" s="1"/>
  <c r="V7" i="3" s="1"/>
  <c r="R6" i="3"/>
  <c r="S6" i="3" s="1"/>
  <c r="V6" i="3" s="1"/>
  <c r="F19" i="3"/>
  <c r="G19" i="3" s="1"/>
  <c r="J19" i="3" s="1"/>
  <c r="F18" i="3"/>
  <c r="G18" i="3" s="1"/>
  <c r="F17" i="3"/>
  <c r="G17" i="3" s="1"/>
  <c r="I8" i="3"/>
  <c r="I19" i="3" s="1"/>
  <c r="G8" i="3"/>
  <c r="J8" i="3" s="1"/>
  <c r="F8" i="3"/>
  <c r="I7" i="3"/>
  <c r="I18" i="3" s="1"/>
  <c r="F7" i="3"/>
  <c r="G7" i="3" s="1"/>
  <c r="J7" i="3" s="1"/>
  <c r="I6" i="3"/>
  <c r="I17" i="3" s="1"/>
  <c r="F6" i="3"/>
  <c r="G6" i="3" s="1"/>
  <c r="J6" i="3" s="1"/>
  <c r="C47" i="4" l="1"/>
  <c r="K9" i="4" s="1"/>
  <c r="C47" i="8"/>
  <c r="G31" i="8" s="1"/>
  <c r="I9" i="8"/>
  <c r="O9" i="4"/>
  <c r="H20" i="4"/>
  <c r="H21" i="4" s="1"/>
  <c r="T20" i="4"/>
  <c r="T21" i="4" s="1"/>
  <c r="J31" i="4"/>
  <c r="J32" i="4" s="1"/>
  <c r="R9" i="4"/>
  <c r="R10" i="4" s="1"/>
  <c r="N9" i="4"/>
  <c r="N10" i="4" s="1"/>
  <c r="M20" i="4"/>
  <c r="Q20" i="4"/>
  <c r="O31" i="4"/>
  <c r="S31" i="4"/>
  <c r="M9" i="4"/>
  <c r="I9" i="4"/>
  <c r="R20" i="4"/>
  <c r="R21" i="4" s="1"/>
  <c r="H31" i="4"/>
  <c r="H32" i="4" s="1"/>
  <c r="T31" i="4"/>
  <c r="T32" i="4" s="1"/>
  <c r="T9" i="4"/>
  <c r="T10" i="4" s="1"/>
  <c r="H9" i="4"/>
  <c r="H10" i="4" s="1"/>
  <c r="G20" i="4"/>
  <c r="S20" i="4"/>
  <c r="I31" i="4"/>
  <c r="C47" i="7"/>
  <c r="O31" i="7" s="1"/>
  <c r="I18" i="8"/>
  <c r="M7" i="4"/>
  <c r="K7" i="4"/>
  <c r="S7" i="4"/>
  <c r="S7" i="8"/>
  <c r="O18" i="8"/>
  <c r="Q18" i="8"/>
  <c r="O18" i="7"/>
  <c r="Q29" i="8"/>
  <c r="K18" i="8"/>
  <c r="S18" i="8"/>
  <c r="M29" i="8"/>
  <c r="I29" i="8"/>
  <c r="O28" i="8"/>
  <c r="G28" i="8"/>
  <c r="M17" i="8"/>
  <c r="S6" i="8"/>
  <c r="K6" i="8"/>
  <c r="M28" i="8"/>
  <c r="S17" i="8"/>
  <c r="K17" i="8"/>
  <c r="Q6" i="8"/>
  <c r="I6" i="8"/>
  <c r="O17" i="8"/>
  <c r="G17" i="8"/>
  <c r="S28" i="8"/>
  <c r="K28" i="8"/>
  <c r="Q17" i="8"/>
  <c r="I17" i="8"/>
  <c r="O6" i="8"/>
  <c r="G6" i="8"/>
  <c r="Q28" i="8"/>
  <c r="I28" i="8"/>
  <c r="C26" i="8"/>
  <c r="M6" i="8"/>
  <c r="Q7" i="8"/>
  <c r="I7" i="8"/>
  <c r="O7" i="8"/>
  <c r="G7" i="8"/>
  <c r="C27" i="8"/>
  <c r="M7" i="8"/>
  <c r="S31" i="8"/>
  <c r="S20" i="8"/>
  <c r="J9" i="8"/>
  <c r="J10" i="8" s="1"/>
  <c r="T31" i="8"/>
  <c r="T32" i="8" s="1"/>
  <c r="K29" i="8"/>
  <c r="S29" i="8"/>
  <c r="C25" i="8"/>
  <c r="G29" i="8"/>
  <c r="O18" i="4"/>
  <c r="Q7" i="4"/>
  <c r="I7" i="4"/>
  <c r="G18" i="4"/>
  <c r="M18" i="4"/>
  <c r="Q29" i="4"/>
  <c r="I29" i="4"/>
  <c r="S18" i="4"/>
  <c r="K18" i="4"/>
  <c r="O29" i="4"/>
  <c r="O7" i="4"/>
  <c r="C27" i="4"/>
  <c r="G7" i="4"/>
  <c r="U7" i="4" s="1"/>
  <c r="Q18" i="4"/>
  <c r="G29" i="4"/>
  <c r="U29" i="4" s="1"/>
  <c r="Q29" i="7"/>
  <c r="Q18" i="7"/>
  <c r="O28" i="7"/>
  <c r="G28" i="7"/>
  <c r="M17" i="7"/>
  <c r="S6" i="7"/>
  <c r="K6" i="7"/>
  <c r="S28" i="7"/>
  <c r="Q17" i="7"/>
  <c r="O6" i="7"/>
  <c r="G6" i="7"/>
  <c r="I28" i="7"/>
  <c r="M28" i="7"/>
  <c r="S17" i="7"/>
  <c r="K17" i="7"/>
  <c r="Q6" i="7"/>
  <c r="I6" i="7"/>
  <c r="K28" i="7"/>
  <c r="I17" i="7"/>
  <c r="Q28" i="7"/>
  <c r="C26" i="7"/>
  <c r="O17" i="7"/>
  <c r="G17" i="7"/>
  <c r="M6" i="7"/>
  <c r="Q7" i="7"/>
  <c r="I7" i="7"/>
  <c r="C27" i="7"/>
  <c r="M7" i="7"/>
  <c r="O7" i="7"/>
  <c r="G7" i="7"/>
  <c r="S7" i="7"/>
  <c r="K7" i="7"/>
  <c r="S29" i="7"/>
  <c r="K18" i="7"/>
  <c r="S18" i="7"/>
  <c r="M29" i="7"/>
  <c r="K29" i="7"/>
  <c r="C25" i="7"/>
  <c r="G29" i="7"/>
  <c r="U18" i="4"/>
  <c r="C11" i="4"/>
  <c r="C14" i="4" s="1"/>
  <c r="C15" i="4" s="1"/>
  <c r="J17" i="3"/>
  <c r="J18" i="3"/>
  <c r="Q31" i="4" l="1"/>
  <c r="O20" i="4"/>
  <c r="L9" i="4"/>
  <c r="L10" i="4" s="1"/>
  <c r="P31" i="4"/>
  <c r="P32" i="4" s="1"/>
  <c r="N20" i="4"/>
  <c r="N21" i="4" s="1"/>
  <c r="Q9" i="4"/>
  <c r="K31" i="4"/>
  <c r="I20" i="4"/>
  <c r="R31" i="4"/>
  <c r="R32" i="4" s="1"/>
  <c r="P20" i="4"/>
  <c r="P21" i="4" s="1"/>
  <c r="S9" i="4"/>
  <c r="M31" i="4"/>
  <c r="K20" i="4"/>
  <c r="P9" i="4"/>
  <c r="P10" i="4" s="1"/>
  <c r="L31" i="4"/>
  <c r="L32" i="4" s="1"/>
  <c r="J20" i="4"/>
  <c r="J21" i="4" s="1"/>
  <c r="G9" i="4"/>
  <c r="G31" i="4"/>
  <c r="U31" i="4" s="1"/>
  <c r="J9" i="4"/>
  <c r="J10" i="4" s="1"/>
  <c r="N31" i="4"/>
  <c r="N32" i="4" s="1"/>
  <c r="L20" i="4"/>
  <c r="L21" i="4" s="1"/>
  <c r="O20" i="8"/>
  <c r="K9" i="7"/>
  <c r="S31" i="7"/>
  <c r="M31" i="8"/>
  <c r="T9" i="8"/>
  <c r="T10" i="8" s="1"/>
  <c r="Q31" i="8"/>
  <c r="H20" i="8"/>
  <c r="H21" i="8" s="1"/>
  <c r="Q20" i="8"/>
  <c r="J20" i="8"/>
  <c r="J21" i="8" s="1"/>
  <c r="O9" i="8"/>
  <c r="R31" i="8"/>
  <c r="R32" i="8" s="1"/>
  <c r="T20" i="8"/>
  <c r="T21" i="8" s="1"/>
  <c r="H31" i="8"/>
  <c r="H32" i="8" s="1"/>
  <c r="N20" i="8"/>
  <c r="N21" i="8" s="1"/>
  <c r="S9" i="8"/>
  <c r="H9" i="8"/>
  <c r="H10" i="8" s="1"/>
  <c r="N31" i="7"/>
  <c r="N32" i="7" s="1"/>
  <c r="T9" i="7"/>
  <c r="T10" i="7" s="1"/>
  <c r="M9" i="7"/>
  <c r="T20" i="7"/>
  <c r="T21" i="7" s="1"/>
  <c r="H31" i="7"/>
  <c r="H32" i="7" s="1"/>
  <c r="Q9" i="8"/>
  <c r="M9" i="8"/>
  <c r="I20" i="8"/>
  <c r="L31" i="8"/>
  <c r="L32" i="8" s="1"/>
  <c r="N9" i="8"/>
  <c r="N10" i="8" s="1"/>
  <c r="R20" i="8"/>
  <c r="R21" i="8" s="1"/>
  <c r="G9" i="8"/>
  <c r="G20" i="8"/>
  <c r="J31" i="8"/>
  <c r="J32" i="8" s="1"/>
  <c r="L9" i="8"/>
  <c r="L10" i="8" s="1"/>
  <c r="L20" i="8"/>
  <c r="L21" i="8" s="1"/>
  <c r="K31" i="8"/>
  <c r="M20" i="8"/>
  <c r="P31" i="8"/>
  <c r="P32" i="8" s="1"/>
  <c r="R9" i="8"/>
  <c r="R10" i="8" s="1"/>
  <c r="I31" i="8"/>
  <c r="K9" i="8"/>
  <c r="K20" i="8"/>
  <c r="N31" i="8"/>
  <c r="N32" i="8" s="1"/>
  <c r="P9" i="8"/>
  <c r="P10" i="8" s="1"/>
  <c r="P20" i="8"/>
  <c r="P21" i="8" s="1"/>
  <c r="O31" i="8"/>
  <c r="N9" i="7"/>
  <c r="N10" i="7" s="1"/>
  <c r="R9" i="7"/>
  <c r="R10" i="7" s="1"/>
  <c r="K20" i="7"/>
  <c r="Q31" i="7"/>
  <c r="U20" i="4"/>
  <c r="Q9" i="7"/>
  <c r="J20" i="7"/>
  <c r="J21" i="7" s="1"/>
  <c r="O9" i="7"/>
  <c r="O20" i="7"/>
  <c r="R31" i="7"/>
  <c r="R32" i="7" s="1"/>
  <c r="P31" i="7"/>
  <c r="P32" i="7" s="1"/>
  <c r="N20" i="7"/>
  <c r="N21" i="7" s="1"/>
  <c r="H9" i="7"/>
  <c r="H10" i="7" s="1"/>
  <c r="H20" i="7"/>
  <c r="H21" i="7" s="1"/>
  <c r="G31" i="7"/>
  <c r="M20" i="7"/>
  <c r="M31" i="7"/>
  <c r="S9" i="7"/>
  <c r="S20" i="7"/>
  <c r="I20" i="7"/>
  <c r="T31" i="7"/>
  <c r="T32" i="7" s="1"/>
  <c r="R20" i="7"/>
  <c r="R21" i="7" s="1"/>
  <c r="L9" i="7"/>
  <c r="L10" i="7" s="1"/>
  <c r="L20" i="7"/>
  <c r="L21" i="7" s="1"/>
  <c r="K31" i="7"/>
  <c r="I9" i="7"/>
  <c r="L31" i="7"/>
  <c r="L32" i="7" s="1"/>
  <c r="G9" i="7"/>
  <c r="G20" i="7"/>
  <c r="J31" i="7"/>
  <c r="J32" i="7" s="1"/>
  <c r="Q20" i="7"/>
  <c r="J9" i="7"/>
  <c r="J10" i="7" s="1"/>
  <c r="I31" i="7"/>
  <c r="P9" i="7"/>
  <c r="P10" i="7" s="1"/>
  <c r="P20" i="7"/>
  <c r="P21" i="7" s="1"/>
  <c r="U18" i="8"/>
  <c r="U18" i="7"/>
  <c r="U7" i="7"/>
  <c r="U17" i="8"/>
  <c r="U29" i="8"/>
  <c r="Q8" i="8"/>
  <c r="Q10" i="8" s="1"/>
  <c r="I8" i="8"/>
  <c r="I10" i="8" s="1"/>
  <c r="O8" i="8"/>
  <c r="G8" i="8"/>
  <c r="M8" i="8"/>
  <c r="S8" i="8"/>
  <c r="S10" i="8" s="1"/>
  <c r="K8" i="8"/>
  <c r="O30" i="8"/>
  <c r="G30" i="8"/>
  <c r="M30" i="8"/>
  <c r="S30" i="8"/>
  <c r="S32" i="8" s="1"/>
  <c r="K30" i="8"/>
  <c r="Q30" i="8"/>
  <c r="Q32" i="8" s="1"/>
  <c r="I30" i="8"/>
  <c r="U7" i="8"/>
  <c r="U6" i="8"/>
  <c r="U28" i="8"/>
  <c r="Q19" i="8"/>
  <c r="I19" i="8"/>
  <c r="O19" i="8"/>
  <c r="O21" i="8" s="1"/>
  <c r="G19" i="8"/>
  <c r="M19" i="8"/>
  <c r="S19" i="8"/>
  <c r="S21" i="8" s="1"/>
  <c r="K19" i="8"/>
  <c r="K8" i="4"/>
  <c r="K10" i="4" s="1"/>
  <c r="S8" i="4"/>
  <c r="S10" i="4" s="1"/>
  <c r="M8" i="4"/>
  <c r="M10" i="4" s="1"/>
  <c r="G8" i="4"/>
  <c r="Q8" i="4"/>
  <c r="O8" i="4"/>
  <c r="O10" i="4" s="1"/>
  <c r="I8" i="4"/>
  <c r="I10" i="4" s="1"/>
  <c r="C25" i="4"/>
  <c r="M28" i="4"/>
  <c r="Q17" i="4"/>
  <c r="I17" i="4"/>
  <c r="K6" i="4"/>
  <c r="S6" i="4"/>
  <c r="S28" i="4"/>
  <c r="K28" i="4"/>
  <c r="O17" i="4"/>
  <c r="G17" i="4"/>
  <c r="M6" i="4"/>
  <c r="G6" i="4"/>
  <c r="O28" i="4"/>
  <c r="K17" i="4"/>
  <c r="I6" i="4"/>
  <c r="Q28" i="4"/>
  <c r="I28" i="4"/>
  <c r="M17" i="4"/>
  <c r="O6" i="4"/>
  <c r="G28" i="4"/>
  <c r="S17" i="4"/>
  <c r="Q6" i="4"/>
  <c r="U17" i="7"/>
  <c r="O30" i="7"/>
  <c r="O32" i="7" s="1"/>
  <c r="G30" i="7"/>
  <c r="K30" i="7"/>
  <c r="I30" i="7"/>
  <c r="M30" i="7"/>
  <c r="S30" i="7"/>
  <c r="Q30" i="7"/>
  <c r="U28" i="7"/>
  <c r="U6" i="7"/>
  <c r="U29" i="7"/>
  <c r="Q8" i="7"/>
  <c r="I8" i="7"/>
  <c r="I10" i="7" s="1"/>
  <c r="M8" i="7"/>
  <c r="O8" i="7"/>
  <c r="G8" i="7"/>
  <c r="S8" i="7"/>
  <c r="S10" i="7" s="1"/>
  <c r="K8" i="7"/>
  <c r="K10" i="7" s="1"/>
  <c r="Q19" i="7"/>
  <c r="I19" i="7"/>
  <c r="S19" i="7"/>
  <c r="O19" i="7"/>
  <c r="G19" i="7"/>
  <c r="M19" i="7"/>
  <c r="K19" i="7"/>
  <c r="C26" i="4"/>
  <c r="U9" i="4" l="1"/>
  <c r="Q10" i="4"/>
  <c r="S32" i="7"/>
  <c r="M21" i="8"/>
  <c r="K10" i="8"/>
  <c r="O10" i="8"/>
  <c r="M32" i="8"/>
  <c r="U31" i="8"/>
  <c r="U20" i="8"/>
  <c r="Q21" i="8"/>
  <c r="U20" i="7"/>
  <c r="M10" i="7"/>
  <c r="O21" i="7"/>
  <c r="K21" i="7"/>
  <c r="I32" i="7"/>
  <c r="U9" i="8"/>
  <c r="K21" i="8"/>
  <c r="M10" i="8"/>
  <c r="I32" i="8"/>
  <c r="I21" i="8"/>
  <c r="K32" i="8"/>
  <c r="O32" i="8"/>
  <c r="U31" i="7"/>
  <c r="S21" i="7"/>
  <c r="Q10" i="7"/>
  <c r="Q32" i="7"/>
  <c r="Q21" i="7"/>
  <c r="M21" i="7"/>
  <c r="I21" i="7"/>
  <c r="U9" i="7"/>
  <c r="K32" i="7"/>
  <c r="O10" i="7"/>
  <c r="M32" i="7"/>
  <c r="G32" i="8"/>
  <c r="U30" i="8"/>
  <c r="G10" i="8"/>
  <c r="U8" i="8"/>
  <c r="G21" i="8"/>
  <c r="U19" i="8"/>
  <c r="U8" i="4"/>
  <c r="G10" i="4"/>
  <c r="U6" i="4"/>
  <c r="U28" i="4"/>
  <c r="O19" i="4"/>
  <c r="O21" i="4" s="1"/>
  <c r="G19" i="4"/>
  <c r="I19" i="4"/>
  <c r="I21" i="4" s="1"/>
  <c r="Q19" i="4"/>
  <c r="Q21" i="4" s="1"/>
  <c r="M19" i="4"/>
  <c r="M21" i="4" s="1"/>
  <c r="K19" i="4"/>
  <c r="K21" i="4" s="1"/>
  <c r="S19" i="4"/>
  <c r="S21" i="4" s="1"/>
  <c r="I30" i="4"/>
  <c r="I32" i="4" s="1"/>
  <c r="O30" i="4"/>
  <c r="O32" i="4" s="1"/>
  <c r="K30" i="4"/>
  <c r="K32" i="4" s="1"/>
  <c r="Q30" i="4"/>
  <c r="Q32" i="4" s="1"/>
  <c r="M30" i="4"/>
  <c r="M32" i="4" s="1"/>
  <c r="S30" i="4"/>
  <c r="S32" i="4" s="1"/>
  <c r="G30" i="4"/>
  <c r="U17" i="4"/>
  <c r="G10" i="7"/>
  <c r="U8" i="7"/>
  <c r="G32" i="7"/>
  <c r="U30" i="7"/>
  <c r="U19" i="7"/>
  <c r="G21" i="7"/>
  <c r="U10" i="4" l="1"/>
  <c r="U10" i="8"/>
  <c r="U10" i="7"/>
  <c r="U21" i="8"/>
  <c r="U32" i="8"/>
  <c r="U21" i="7"/>
  <c r="U32" i="7"/>
  <c r="G32" i="4"/>
  <c r="U32" i="4" s="1"/>
  <c r="U30" i="4"/>
  <c r="G21" i="4"/>
  <c r="U21" i="4" s="1"/>
  <c r="U19" i="4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<sst xmlns="http://schemas.openxmlformats.org/spreadsheetml/2006/main" count="541" uniqueCount="111">
  <si>
    <t>Riotouch Box Size</t>
    <phoneticPr fontId="3" type="noConversion"/>
  </si>
  <si>
    <t>65" Box Size</t>
    <phoneticPr fontId="3" type="noConversion"/>
  </si>
  <si>
    <t>1630*190*1050mm</t>
  </si>
  <si>
    <t> 64.17*7.48*41.34 inch</t>
    <phoneticPr fontId="3" type="noConversion"/>
  </si>
  <si>
    <t>75" Box Size</t>
    <phoneticPr fontId="3" type="noConversion"/>
  </si>
  <si>
    <t>1850*190*1180mm</t>
  </si>
  <si>
    <t>72.83*7.48*46.46inch</t>
    <phoneticPr fontId="3" type="noConversion"/>
  </si>
  <si>
    <t>86" Box Size</t>
    <phoneticPr fontId="3" type="noConversion"/>
  </si>
  <si>
    <t>2100*190*1320mm</t>
  </si>
  <si>
    <t>82.68*7.48*51.97inch</t>
    <phoneticPr fontId="3" type="noConversion"/>
  </si>
  <si>
    <t>ADV100 시리즈(보급형)</t>
    <phoneticPr fontId="3" type="noConversion"/>
  </si>
  <si>
    <t>전자칠판</t>
    <phoneticPr fontId="3" type="noConversion"/>
  </si>
  <si>
    <t>수입</t>
    <phoneticPr fontId="3" type="noConversion"/>
  </si>
  <si>
    <t>사이즈</t>
    <phoneticPr fontId="3" type="noConversion"/>
  </si>
  <si>
    <t>선적단위</t>
    <phoneticPr fontId="3" type="noConversion"/>
  </si>
  <si>
    <t>수량</t>
    <phoneticPr fontId="3" type="noConversion"/>
  </si>
  <si>
    <t>단위</t>
    <phoneticPr fontId="3" type="noConversion"/>
  </si>
  <si>
    <t>단가</t>
    <phoneticPr fontId="3" type="noConversion"/>
  </si>
  <si>
    <t>총액</t>
    <phoneticPr fontId="3" type="noConversion"/>
  </si>
  <si>
    <t>환율</t>
    <phoneticPr fontId="3" type="noConversion"/>
  </si>
  <si>
    <t>원화 총액</t>
    <phoneticPr fontId="3" type="noConversion"/>
  </si>
  <si>
    <t>65''</t>
    <phoneticPr fontId="3" type="noConversion"/>
  </si>
  <si>
    <t>1 container</t>
    <phoneticPr fontId="3" type="noConversion"/>
  </si>
  <si>
    <t>pcs</t>
    <phoneticPr fontId="3" type="noConversion"/>
  </si>
  <si>
    <t>75''</t>
    <phoneticPr fontId="3" type="noConversion"/>
  </si>
  <si>
    <t>86''</t>
    <phoneticPr fontId="3" type="noConversion"/>
  </si>
  <si>
    <t>LTC65ADV100</t>
    <phoneticPr fontId="3" type="noConversion"/>
  </si>
  <si>
    <t>LTC75ADV100</t>
    <phoneticPr fontId="3" type="noConversion"/>
  </si>
  <si>
    <t>LTC86ADV100</t>
    <phoneticPr fontId="3" type="noConversion"/>
  </si>
  <si>
    <t>* 1 container에 여러가지 사이즈, 여러모델 혼합하여 발주 가능</t>
    <phoneticPr fontId="3" type="noConversion"/>
  </si>
  <si>
    <t>RK3588 시리즈(고급형)</t>
    <phoneticPr fontId="3" type="noConversion"/>
  </si>
  <si>
    <t>LTC65RK3588</t>
    <phoneticPr fontId="3" type="noConversion"/>
  </si>
  <si>
    <t>LTC75RK3588</t>
    <phoneticPr fontId="3" type="noConversion"/>
  </si>
  <si>
    <t>LTC86RK3588</t>
    <phoneticPr fontId="3" type="noConversion"/>
  </si>
  <si>
    <t>2025 Riotouch  Container 당 전자칠판 수량 및 수입 금액 분석</t>
    <phoneticPr fontId="3" type="noConversion"/>
  </si>
  <si>
    <t>2024 Riotouch  Container 당 전자칠판 수량 및 수입 금액 분석</t>
    <phoneticPr fontId="3" type="noConversion"/>
  </si>
  <si>
    <t>수입원가</t>
    <phoneticPr fontId="3" type="noConversion"/>
  </si>
  <si>
    <t xml:space="preserve">수입부가세율 </t>
    <phoneticPr fontId="3" type="noConversion"/>
  </si>
  <si>
    <t>수입부가세</t>
    <phoneticPr fontId="3" type="noConversion"/>
  </si>
  <si>
    <t>수입 통관비</t>
    <phoneticPr fontId="3" type="noConversion"/>
  </si>
  <si>
    <t>1대당</t>
    <phoneticPr fontId="3" type="noConversion"/>
  </si>
  <si>
    <t>창고비</t>
    <phoneticPr fontId="3" type="noConversion"/>
  </si>
  <si>
    <t>F.O.B</t>
    <phoneticPr fontId="3" type="noConversion"/>
  </si>
  <si>
    <t>월 고정비</t>
    <phoneticPr fontId="3" type="noConversion"/>
  </si>
  <si>
    <t>운반비</t>
    <phoneticPr fontId="3" type="noConversion"/>
  </si>
  <si>
    <t>수입 원가 소계</t>
    <phoneticPr fontId="3" type="noConversion"/>
  </si>
  <si>
    <t>1 container 수량</t>
  </si>
  <si>
    <t>1 container 수량</t>
    <phoneticPr fontId="3" type="noConversion"/>
  </si>
  <si>
    <t>대당 수입원가</t>
    <phoneticPr fontId="3" type="noConversion"/>
  </si>
  <si>
    <t>수입원가 소계</t>
    <phoneticPr fontId="3" type="noConversion"/>
  </si>
  <si>
    <t>조립인건비</t>
    <phoneticPr fontId="3" type="noConversion"/>
  </si>
  <si>
    <t>조립 관련 부대비용</t>
    <phoneticPr fontId="3" type="noConversion"/>
  </si>
  <si>
    <t>월 변동비</t>
    <phoneticPr fontId="3" type="noConversion"/>
  </si>
  <si>
    <t>월 고정비 소계</t>
    <phoneticPr fontId="3" type="noConversion"/>
  </si>
  <si>
    <t>월 변동비 소계</t>
    <phoneticPr fontId="3" type="noConversion"/>
  </si>
  <si>
    <t>보드 2종 매입비용</t>
    <phoneticPr fontId="3" type="noConversion"/>
  </si>
  <si>
    <t>대당 판매가</t>
    <phoneticPr fontId="3" type="noConversion"/>
  </si>
  <si>
    <t>최고 판매가</t>
    <phoneticPr fontId="3" type="noConversion"/>
  </si>
  <si>
    <t>최저 판매가</t>
    <phoneticPr fontId="3" type="noConversion"/>
  </si>
  <si>
    <t>Container 판매가</t>
    <phoneticPr fontId="3" type="noConversion"/>
  </si>
  <si>
    <t>평균 판매가</t>
    <phoneticPr fontId="3" type="noConversion"/>
  </si>
  <si>
    <t>container
매출 총이익</t>
    <phoneticPr fontId="3" type="noConversion"/>
  </si>
  <si>
    <t>월 비용</t>
    <phoneticPr fontId="3" type="noConversion"/>
  </si>
  <si>
    <t>합계</t>
    <phoneticPr fontId="3" type="noConversion"/>
  </si>
  <si>
    <t>5월</t>
  </si>
  <si>
    <t>5월</t>
    <phoneticPr fontId="3" type="noConversion"/>
  </si>
  <si>
    <t>6월</t>
  </si>
  <si>
    <t>7월</t>
  </si>
  <si>
    <t>8월</t>
  </si>
  <si>
    <t>9월</t>
  </si>
  <si>
    <t>10월</t>
  </si>
  <si>
    <t>11월</t>
  </si>
  <si>
    <t>12월</t>
  </si>
  <si>
    <t>1월</t>
  </si>
  <si>
    <t>2월</t>
  </si>
  <si>
    <t>3월</t>
  </si>
  <si>
    <t>4월</t>
  </si>
  <si>
    <t>2025년</t>
    <phoneticPr fontId="3" type="noConversion"/>
  </si>
  <si>
    <t>2026년</t>
    <phoneticPr fontId="3" type="noConversion"/>
  </si>
  <si>
    <t>1  container 매입가</t>
  </si>
  <si>
    <t>1  container 매입가</t>
    <phoneticPr fontId="3" type="noConversion"/>
  </si>
  <si>
    <t>65인치</t>
    <phoneticPr fontId="3" type="noConversion"/>
  </si>
  <si>
    <t>1  container 평균 판매가</t>
  </si>
  <si>
    <t>1  container 평균 판매가</t>
    <phoneticPr fontId="3" type="noConversion"/>
  </si>
  <si>
    <t>1  container 평균 매출 총이익</t>
  </si>
  <si>
    <t>1  container 평균 매출 총이익</t>
    <phoneticPr fontId="3" type="noConversion"/>
  </si>
  <si>
    <t>최고  매출총이익</t>
    <phoneticPr fontId="3" type="noConversion"/>
  </si>
  <si>
    <t>최저 메출 총이익</t>
    <phoneticPr fontId="3" type="noConversion"/>
  </si>
  <si>
    <t>평균 매출 총이익</t>
    <phoneticPr fontId="3" type="noConversion"/>
  </si>
  <si>
    <t>월 영업이익</t>
  </si>
  <si>
    <t>월 영업이익</t>
    <phoneticPr fontId="3" type="noConversion"/>
  </si>
  <si>
    <t>월 비용 합계</t>
  </si>
  <si>
    <t>월 비용 합계</t>
    <phoneticPr fontId="3" type="noConversion"/>
  </si>
  <si>
    <t>Total</t>
    <phoneticPr fontId="3" type="noConversion"/>
  </si>
  <si>
    <t>평균 판매가 Simulation</t>
    <phoneticPr fontId="3" type="noConversion"/>
  </si>
  <si>
    <t>RK3588 65인치 원가, 판매가 ,매출총이익,영업 이익 Simulations</t>
    <phoneticPr fontId="3" type="noConversion"/>
  </si>
  <si>
    <t>최저 판매가 Simulation</t>
    <phoneticPr fontId="3" type="noConversion"/>
  </si>
  <si>
    <t>1  container 최저 판매가</t>
    <phoneticPr fontId="3" type="noConversion"/>
  </si>
  <si>
    <t>1  container 최저 매출 총이익</t>
    <phoneticPr fontId="3" type="noConversion"/>
  </si>
  <si>
    <t>최고 판매가 Simulation</t>
    <phoneticPr fontId="3" type="noConversion"/>
  </si>
  <si>
    <t>1  container 최고 판매가</t>
    <phoneticPr fontId="3" type="noConversion"/>
  </si>
  <si>
    <t>1  container 최고 매출 총이익</t>
    <phoneticPr fontId="3" type="noConversion"/>
  </si>
  <si>
    <t>기타 비용</t>
    <phoneticPr fontId="3" type="noConversion"/>
  </si>
  <si>
    <t>RK3588 75인치 원가, 판매가 ,매출총이익,영업 이익 Simulations</t>
    <phoneticPr fontId="3" type="noConversion"/>
  </si>
  <si>
    <t>75인치</t>
    <phoneticPr fontId="3" type="noConversion"/>
  </si>
  <si>
    <t>VAT 별도</t>
    <phoneticPr fontId="3" type="noConversion"/>
  </si>
  <si>
    <t>RK3588  86인치 원가, 판매가 ,매출총이익,영업 이익 Simulations</t>
    <phoneticPr fontId="3" type="noConversion"/>
  </si>
  <si>
    <t>86인치</t>
    <phoneticPr fontId="3" type="noConversion"/>
  </si>
  <si>
    <t>기존 넥소 일반관리비,인건비</t>
    <phoneticPr fontId="3" type="noConversion"/>
  </si>
  <si>
    <t>기존 넥소 변동비</t>
    <phoneticPr fontId="3" type="noConversion"/>
  </si>
  <si>
    <t>65인치 + 75인치 + 86인치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</si>
</sst>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&quot;US$&quot;#,##0"/>
    <numFmt numFmtId="177" formatCode="&quot;₩&quot;#,##0"/>
    <numFmt numFmtId="178" formatCode="#,##0_ ;[Red]\-#,##0\ "/>
  </numFmts>
  <fonts count="18" x14ac:knownFonts="1">
    <font>
      <sz val="11"/>
      <color theme="1"/>
      <name val="맑은 고딕"/>
      <family val="2"/>
      <charset val="129"/>
    </font>
    <font>
      <sz val="11"/>
      <color theme="1"/>
      <name val="맑은 고딕"/>
      <family val="2"/>
      <charset val="129"/>
    </font>
    <font>
      <b/>
      <sz val="20"/>
      <color theme="1"/>
      <name val="맑은 고딕"/>
      <family val="3"/>
      <charset val="129"/>
    </font>
    <font>
      <sz val="8"/>
      <name val="맑은 고딕"/>
      <family val="2"/>
      <charset val="129"/>
    </font>
    <font>
      <b/>
      <sz val="11"/>
      <color theme="1"/>
      <name val="맑은 고딕"/>
      <family val="3"/>
      <charset val="129"/>
    </font>
    <font>
      <b/>
      <sz val="14"/>
      <color theme="9"/>
      <name val="맑은 고딕"/>
      <family val="3"/>
      <charset val="129"/>
    </font>
    <font>
      <b/>
      <sz val="11"/>
      <color theme="9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4"/>
      <color rgb="FF0070C0"/>
      <name val="맑은 고딕"/>
      <family val="3"/>
      <charset val="129"/>
    </font>
    <font>
      <b/>
      <sz val="11"/>
      <color rgb="FF0070C0"/>
      <name val="맑은 고딕"/>
      <family val="3"/>
      <charset val="129"/>
    </font>
    <font>
      <b/>
      <sz val="16"/>
      <color rgb="FFFF0000"/>
      <name val="맑은 고딕"/>
      <family val="3"/>
      <charset val="129"/>
    </font>
    <font>
      <b/>
      <sz val="20"/>
      <color rgb="FF00B0F0"/>
      <name val="맑은 고딕"/>
      <family val="3"/>
      <charset val="129"/>
    </font>
    <font>
      <b/>
      <sz val="11"/>
      <color theme="0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b/>
      <sz val="11"/>
      <color theme="5"/>
      <name val="맑은 고딕"/>
      <family val="3"/>
      <charset val="129"/>
    </font>
    <font>
      <sz val="11"/>
      <color theme="5"/>
      <name val="맑은 고딕"/>
      <family val="3"/>
      <charset val="129"/>
    </font>
    <font>
      <sz val="11"/>
      <color theme="5"/>
      <name val="맑은 고딕"/>
      <family val="2"/>
      <charset val="129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70C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4" borderId="0" xfId="0" applyFont="1" applyFill="1">
      <alignment vertical="center"/>
    </xf>
    <xf numFmtId="0" fontId="0" fillId="4" borderId="0" xfId="0" applyFill="1">
      <alignment vertical="center"/>
    </xf>
    <xf numFmtId="176" fontId="0" fillId="0" borderId="0" xfId="0" applyNumberFormat="1">
      <alignment vertical="center"/>
    </xf>
    <xf numFmtId="176" fontId="4" fillId="2" borderId="0" xfId="0" applyNumberFormat="1" applyFont="1" applyFill="1">
      <alignment vertical="center"/>
    </xf>
    <xf numFmtId="177" fontId="0" fillId="0" borderId="0" xfId="0" applyNumberFormat="1">
      <alignment vertical="center"/>
    </xf>
    <xf numFmtId="177" fontId="6" fillId="0" borderId="0" xfId="0" applyNumberFormat="1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0" fillId="0" borderId="2" xfId="0" applyBorder="1">
      <alignment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8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7" fontId="9" fillId="0" borderId="0" xfId="0" applyNumberFormat="1" applyFont="1">
      <alignment vertical="center"/>
    </xf>
    <xf numFmtId="0" fontId="10" fillId="0" borderId="0" xfId="0" applyFont="1" applyAlignment="1">
      <alignment horizontal="center" vertical="center"/>
    </xf>
    <xf numFmtId="41" fontId="0" fillId="0" borderId="0" xfId="1" applyFont="1">
      <alignment vertical="center"/>
    </xf>
    <xf numFmtId="9" fontId="0" fillId="0" borderId="0" xfId="0" applyNumberFormat="1">
      <alignment vertical="center"/>
    </xf>
    <xf numFmtId="41" fontId="0" fillId="0" borderId="0" xfId="0" applyNumberFormat="1">
      <alignment vertical="center"/>
    </xf>
    <xf numFmtId="41" fontId="4" fillId="2" borderId="0" xfId="0" applyNumberFormat="1" applyFont="1" applyFill="1">
      <alignment vertical="center"/>
    </xf>
    <xf numFmtId="41" fontId="0" fillId="0" borderId="0" xfId="1" applyFont="1" applyAlignment="1">
      <alignment horizontal="center" vertical="center"/>
    </xf>
    <xf numFmtId="41" fontId="4" fillId="2" borderId="0" xfId="1" applyFont="1" applyFill="1" applyAlignment="1">
      <alignment horizontal="center" vertical="center"/>
    </xf>
    <xf numFmtId="41" fontId="4" fillId="2" borderId="0" xfId="1" applyFont="1" applyFill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41" fontId="4" fillId="5" borderId="0" xfId="1" applyFont="1" applyFill="1" applyAlignment="1">
      <alignment horizontal="center" vertical="center"/>
    </xf>
    <xf numFmtId="41" fontId="4" fillId="5" borderId="0" xfId="1" applyFont="1" applyFill="1">
      <alignment vertical="center"/>
    </xf>
    <xf numFmtId="41" fontId="0" fillId="5" borderId="0" xfId="1" applyFont="1" applyFill="1" applyAlignment="1">
      <alignment horizontal="center" vertical="center"/>
    </xf>
    <xf numFmtId="41" fontId="0" fillId="5" borderId="0" xfId="1" applyFont="1" applyFill="1">
      <alignment vertical="center"/>
    </xf>
    <xf numFmtId="41" fontId="0" fillId="2" borderId="0" xfId="1" applyFont="1" applyFill="1" applyAlignment="1">
      <alignment horizontal="center" vertical="center"/>
    </xf>
    <xf numFmtId="178" fontId="0" fillId="0" borderId="0" xfId="1" applyNumberFormat="1" applyFont="1">
      <alignment vertical="center"/>
    </xf>
    <xf numFmtId="178" fontId="0" fillId="0" borderId="0" xfId="0" applyNumberFormat="1">
      <alignment vertical="center"/>
    </xf>
    <xf numFmtId="0" fontId="12" fillId="6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3" fillId="0" borderId="0" xfId="0" applyFont="1">
      <alignment vertical="center"/>
    </xf>
    <xf numFmtId="41" fontId="4" fillId="5" borderId="0" xfId="0" applyNumberFormat="1" applyFont="1" applyFill="1">
      <alignment vertical="center"/>
    </xf>
    <xf numFmtId="41" fontId="10" fillId="0" borderId="0" xfId="1" applyFont="1">
      <alignment vertical="center"/>
    </xf>
    <xf numFmtId="176" fontId="10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41" fontId="14" fillId="2" borderId="0" xfId="0" applyNumberFormat="1" applyFont="1" applyFill="1">
      <alignment vertical="center"/>
    </xf>
    <xf numFmtId="0" fontId="15" fillId="0" borderId="0" xfId="0" applyFont="1" applyAlignment="1">
      <alignment horizontal="center" vertical="center"/>
    </xf>
    <xf numFmtId="41" fontId="15" fillId="0" borderId="0" xfId="1" applyFont="1">
      <alignment vertical="center"/>
    </xf>
    <xf numFmtId="0" fontId="16" fillId="0" borderId="0" xfId="0" applyFont="1" applyAlignment="1">
      <alignment horizontal="center" vertical="center"/>
    </xf>
    <xf numFmtId="41" fontId="16" fillId="0" borderId="0" xfId="1" applyFont="1">
      <alignment vertical="center"/>
    </xf>
    <xf numFmtId="0" fontId="17" fillId="0" borderId="0" xfId="0" applyFont="1" applyAlignment="1">
      <alignment horizontal="center" vertical="center"/>
    </xf>
    <xf numFmtId="41" fontId="9" fillId="0" borderId="0" xfId="0" applyNumberFormat="1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1" fontId="4" fillId="5" borderId="0" xfId="1" applyFont="1" applyFill="1" applyAlignment="1">
      <alignment horizontal="center" vertical="center"/>
    </xf>
    <xf numFmtId="41" fontId="4" fillId="5" borderId="0" xfId="1" applyFont="1" applyFill="1" applyAlignment="1">
      <alignment horizontal="center" vertical="center" wrapText="1"/>
    </xf>
    <xf numFmtId="41" fontId="4" fillId="2" borderId="0" xfId="1" applyFont="1" applyFill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3</xdr:row>
      <xdr:rowOff>152400</xdr:rowOff>
    </xdr:from>
    <xdr:to>
      <xdr:col>11</xdr:col>
      <xdr:colOff>466725</xdr:colOff>
      <xdr:row>24</xdr:row>
      <xdr:rowOff>142875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C3F8CEA8-B5CF-43FD-9998-4F7191A607ED}"/>
            </a:ext>
          </a:extLst>
        </xdr:cNvPr>
        <xdr:cNvSpPr/>
      </xdr:nvSpPr>
      <xdr:spPr>
        <a:xfrm>
          <a:off x="495300" y="781050"/>
          <a:ext cx="7515225" cy="439102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altLang="ko-KR" sz="3600">
            <a:solidFill>
              <a:sysClr val="windowText" lastClr="000000"/>
            </a:solidFill>
          </a:endParaRPr>
        </a:p>
        <a:p>
          <a:pPr algn="ctr"/>
          <a:r>
            <a:rPr lang="en-US" altLang="ko-KR" sz="3600">
              <a:solidFill>
                <a:sysClr val="windowText" lastClr="000000"/>
              </a:solidFill>
            </a:rPr>
            <a:t>RK 3588 Cost</a:t>
          </a:r>
          <a:r>
            <a:rPr lang="en-US" altLang="ko-KR" sz="3600" baseline="0">
              <a:solidFill>
                <a:sysClr val="windowText" lastClr="000000"/>
              </a:solidFill>
            </a:rPr>
            <a:t> Analysis</a:t>
          </a:r>
          <a:r>
            <a:rPr lang="en-US" altLang="ko-KR" sz="3600">
              <a:solidFill>
                <a:sysClr val="windowText" lastClr="000000"/>
              </a:solidFill>
            </a:rPr>
            <a:t>/  RK3588 </a:t>
          </a:r>
          <a:r>
            <a:rPr lang="ko-KR" altLang="en-US" sz="3600">
              <a:solidFill>
                <a:sysClr val="windowText" lastClr="000000"/>
              </a:solidFill>
            </a:rPr>
            <a:t>원가분석</a:t>
          </a:r>
          <a:endParaRPr lang="en-US" altLang="ko-KR" sz="3600">
            <a:solidFill>
              <a:sysClr val="windowText" lastClr="000000"/>
            </a:solidFill>
          </a:endParaRPr>
        </a:p>
        <a:p>
          <a:pPr algn="l"/>
          <a:endParaRPr lang="en-US" altLang="ko-KR" sz="1100">
            <a:solidFill>
              <a:sysClr val="windowText" lastClr="000000"/>
            </a:solidFill>
          </a:endParaRPr>
        </a:p>
        <a:p>
          <a:pPr algn="ctr"/>
          <a:r>
            <a:rPr lang="en-US" altLang="ko-KR" sz="1100" b="1">
              <a:solidFill>
                <a:srgbClr val="00B0F0"/>
              </a:solidFill>
            </a:rPr>
            <a:t>9_final</a:t>
          </a:r>
          <a:r>
            <a:rPr lang="en-US" altLang="ko-KR" sz="1100" b="1" baseline="0">
              <a:solidFill>
                <a:srgbClr val="00B0F0"/>
              </a:solidFill>
            </a:rPr>
            <a:t> check list_ NEXO IFPD_</a:t>
          </a:r>
          <a:r>
            <a:rPr lang="ko-KR" altLang="en-US" sz="1100" b="1" baseline="0">
              <a:solidFill>
                <a:srgbClr val="00B0F0"/>
              </a:solidFill>
            </a:rPr>
            <a:t>원가분석 비용분석</a:t>
          </a:r>
          <a:r>
            <a:rPr lang="en-US" altLang="ko-KR" sz="1100" b="1" baseline="0">
              <a:solidFill>
                <a:srgbClr val="00B0F0"/>
              </a:solidFill>
            </a:rPr>
            <a:t>_0314_2025</a:t>
          </a:r>
          <a:endParaRPr lang="en-US" altLang="ko-KR" sz="1100" b="1">
            <a:solidFill>
              <a:srgbClr val="00B0F0"/>
            </a:solidFill>
          </a:endParaRPr>
        </a:p>
        <a:p>
          <a:pPr algn="ctr"/>
          <a:endParaRPr lang="en-US" altLang="ko-KR" sz="1400">
            <a:solidFill>
              <a:sysClr val="windowText" lastClr="000000"/>
            </a:solidFill>
          </a:endParaRPr>
        </a:p>
        <a:p>
          <a:pPr algn="l"/>
          <a:endParaRPr lang="en-US" altLang="ko-KR" sz="1100" b="0" i="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ko-KR" alt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9fc98e9f7b9a0c83/00_Mobile%20Office/01_Riotouch/Riotouch%20&#50896;&#44032;%20&#48516;&#49437;_&#52572;&#51333;%20BLT/Riotouch%20&#51204;&#51088;&#52832;&#54032;%20&#50896;&#44032;%20n%20&#48708;&#50857;%20&#48516;&#49437;_1020_2024_BLT%20&#48152;&#50689;_&#49892;&#47924;&#51088;&#50857;%20&#49345;&#49464;.xlsx" TargetMode="External"/><Relationship Id="rId1" Type="http://schemas.openxmlformats.org/officeDocument/2006/relationships/externalLinkPath" Target="/9fc98e9f7b9a0c83/00_Mobile%20Office/01_Riotouch/Riotouch%20&#50896;&#44032;%20&#48516;&#49437;_&#52572;&#51333;%20BLT/Riotouch%20&#51204;&#51088;&#52832;&#54032;%20&#50896;&#44032;%20n%20&#48708;&#50857;%20&#48516;&#49437;_1020_2024_BLT%20&#48152;&#50689;_&#49892;&#47924;&#51088;&#50857;%20&#49345;&#494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원가 및 비용 분석_MAX_최대비용 기준"/>
      <sheetName val="원가 및 비용 분석_MIN_최소비용 기준 "/>
      <sheetName val="비용 간단 분석"/>
      <sheetName val="비용 상세 분석"/>
      <sheetName val="컨테이너 단위 수량"/>
      <sheetName val="Riotouch Box 사이즈"/>
    </sheetNames>
    <sheetDataSet>
      <sheetData sheetId="0"/>
      <sheetData sheetId="1"/>
      <sheetData sheetId="2"/>
      <sheetData sheetId="3">
        <row r="6">
          <cell r="E6">
            <v>1340</v>
          </cell>
        </row>
        <row r="7">
          <cell r="E7">
            <v>1340</v>
          </cell>
        </row>
        <row r="8">
          <cell r="E8">
            <v>1340</v>
          </cell>
        </row>
      </sheetData>
      <sheetData sheetId="4"/>
      <sheetData sheetId="5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7FAE4-D3AD-4AC7-8CBB-A0F861FCA2CF}">
  <dimension ref="A1"/>
  <sheetViews>
    <sheetView workbookViewId="0">
      <selection activeCell="G27" sqref="G27"/>
    </sheetView>
  </sheetViews>
  <sheetFormatPr defaultRowHeight="16.5" x14ac:dyDescent="0.3"/>
  <sheetData/>
  <phoneticPr fontId="3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83E72-C20E-468F-892F-4739094C5756}">
  <sheetPr>
    <tabColor rgb="FFFFFF00"/>
  </sheetPr>
  <dimension ref="B3:C12"/>
  <sheetViews>
    <sheetView workbookViewId="0">
      <selection activeCell="P29" sqref="P29"/>
    </sheetView>
  </sheetViews>
  <sheetFormatPr defaultRowHeight="16.5" x14ac:dyDescent="0.3"/>
  <cols>
    <col min="2" max="2" width="11.625" bestFit="1" customWidth="1"/>
    <col min="3" max="3" width="25.125" bestFit="1" customWidth="1"/>
  </cols>
  <sheetData>
    <row r="3" spans="2:3" ht="31.5" x14ac:dyDescent="0.3">
      <c r="B3" s="1" t="s">
        <v>0</v>
      </c>
      <c r="C3" s="1"/>
    </row>
    <row r="5" spans="2:3" x14ac:dyDescent="0.3">
      <c r="B5" s="59" t="s">
        <v>1</v>
      </c>
      <c r="C5" s="2" t="s">
        <v>2</v>
      </c>
    </row>
    <row r="6" spans="2:3" x14ac:dyDescent="0.3">
      <c r="B6" s="59"/>
      <c r="C6" s="2" t="s">
        <v>3</v>
      </c>
    </row>
    <row r="8" spans="2:3" x14ac:dyDescent="0.3">
      <c r="B8" s="60" t="s">
        <v>4</v>
      </c>
      <c r="C8" s="3" t="s">
        <v>5</v>
      </c>
    </row>
    <row r="9" spans="2:3" x14ac:dyDescent="0.3">
      <c r="B9" s="60"/>
      <c r="C9" s="3" t="s">
        <v>6</v>
      </c>
    </row>
    <row r="11" spans="2:3" x14ac:dyDescent="0.3">
      <c r="B11" s="60" t="s">
        <v>7</v>
      </c>
      <c r="C11" s="3" t="s">
        <v>8</v>
      </c>
    </row>
    <row r="12" spans="2:3" x14ac:dyDescent="0.3">
      <c r="B12" s="60"/>
      <c r="C12" s="3" t="s">
        <v>9</v>
      </c>
    </row>
  </sheetData>
  <mergeCells count="3">
    <mergeCell ref="B5:B6"/>
    <mergeCell ref="B8:B9"/>
    <mergeCell ref="B11:B1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3B8AC-911B-4B17-894E-8BC48F502603}">
  <sheetPr>
    <tabColor theme="8"/>
  </sheetPr>
  <dimension ref="A2:W24"/>
  <sheetViews>
    <sheetView showGridLines="0" tabSelected="1" zoomScaleNormal="100" workbookViewId="0">
      <selection activeCell="O11" sqref="O11"/>
    </sheetView>
  </sheetViews>
  <sheetFormatPr defaultRowHeight="16.5" x14ac:dyDescent="0.3"/>
  <cols>
    <col min="2" max="2" width="13.5" style="4" bestFit="1" customWidth="1"/>
    <col min="3" max="3" width="10.625" bestFit="1" customWidth="1"/>
    <col min="4" max="4" width="5.5" bestFit="1" customWidth="1"/>
    <col min="5" max="5" width="5" bestFit="1" customWidth="1"/>
    <col min="6" max="6" width="10.375" bestFit="1" customWidth="1"/>
    <col min="7" max="7" width="12.875" bestFit="1" customWidth="1"/>
    <col min="9" max="9" width="9.125" bestFit="1" customWidth="1"/>
    <col min="10" max="10" width="15" bestFit="1" customWidth="1"/>
    <col min="14" max="14" width="14.875" bestFit="1" customWidth="1"/>
    <col min="15" max="15" width="12" bestFit="1" customWidth="1"/>
    <col min="16" max="16" width="9.125" bestFit="1" customWidth="1"/>
    <col min="18" max="18" width="10.375" bestFit="1" customWidth="1"/>
    <col min="19" max="19" width="12.875" bestFit="1" customWidth="1"/>
    <col min="21" max="21" width="7.25" bestFit="1" customWidth="1"/>
    <col min="22" max="22" width="14.875" bestFit="1" customWidth="1"/>
  </cols>
  <sheetData>
    <row r="2" spans="1:23" ht="31.5" x14ac:dyDescent="0.3">
      <c r="A2" s="61" t="s">
        <v>35</v>
      </c>
      <c r="B2" s="61"/>
      <c r="C2" s="61"/>
      <c r="D2" s="61"/>
      <c r="E2" s="61"/>
      <c r="F2" s="61"/>
      <c r="G2" s="61"/>
      <c r="H2" s="61"/>
      <c r="I2" s="61"/>
      <c r="J2" s="61"/>
      <c r="M2" s="63" t="s">
        <v>34</v>
      </c>
      <c r="N2" s="63"/>
      <c r="O2" s="63"/>
      <c r="P2" s="63"/>
      <c r="Q2" s="63"/>
      <c r="R2" s="63"/>
      <c r="S2" s="63"/>
      <c r="T2" s="63"/>
      <c r="U2" s="63"/>
      <c r="V2" s="63"/>
      <c r="W2" s="63"/>
    </row>
    <row r="3" spans="1:23" ht="27" thickBot="1" x14ac:dyDescent="0.35">
      <c r="B3" s="28"/>
    </row>
    <row r="4" spans="1:23" ht="20.25" x14ac:dyDescent="0.3">
      <c r="A4" s="5" t="s">
        <v>10</v>
      </c>
      <c r="B4" s="6"/>
      <c r="C4" s="7"/>
      <c r="D4" s="62" t="s">
        <v>11</v>
      </c>
      <c r="E4" s="62"/>
      <c r="F4" s="62"/>
      <c r="G4" s="62"/>
      <c r="H4" s="7"/>
      <c r="I4" s="7"/>
      <c r="J4" s="8" t="s">
        <v>12</v>
      </c>
      <c r="M4" s="24" t="s">
        <v>30</v>
      </c>
      <c r="N4" s="6"/>
      <c r="O4" s="7"/>
      <c r="P4" s="62" t="s">
        <v>11</v>
      </c>
      <c r="Q4" s="62"/>
      <c r="R4" s="62"/>
      <c r="S4" s="62"/>
      <c r="T4" s="7"/>
      <c r="U4" s="7"/>
      <c r="V4" s="25" t="s">
        <v>12</v>
      </c>
    </row>
    <row r="5" spans="1:23" x14ac:dyDescent="0.3">
      <c r="B5" s="9" t="s">
        <v>13</v>
      </c>
      <c r="C5" s="9" t="s">
        <v>14</v>
      </c>
      <c r="D5" s="4" t="s">
        <v>15</v>
      </c>
      <c r="E5" s="4" t="s">
        <v>16</v>
      </c>
      <c r="F5" s="4" t="s">
        <v>17</v>
      </c>
      <c r="G5" s="10" t="s">
        <v>18</v>
      </c>
      <c r="I5" s="4" t="s">
        <v>19</v>
      </c>
      <c r="J5" s="11" t="s">
        <v>20</v>
      </c>
      <c r="N5" s="9" t="s">
        <v>13</v>
      </c>
      <c r="O5" s="9" t="s">
        <v>14</v>
      </c>
      <c r="P5" s="4" t="s">
        <v>15</v>
      </c>
      <c r="Q5" s="4" t="s">
        <v>16</v>
      </c>
      <c r="R5" s="4" t="s">
        <v>17</v>
      </c>
      <c r="S5" s="10" t="s">
        <v>18</v>
      </c>
      <c r="U5" s="4" t="s">
        <v>19</v>
      </c>
      <c r="V5" s="26" t="s">
        <v>20</v>
      </c>
    </row>
    <row r="6" spans="1:23" x14ac:dyDescent="0.3">
      <c r="B6" s="9" t="s">
        <v>21</v>
      </c>
      <c r="C6" s="12" t="s">
        <v>22</v>
      </c>
      <c r="D6" s="13">
        <v>172</v>
      </c>
      <c r="E6" s="14" t="s">
        <v>23</v>
      </c>
      <c r="F6" s="15">
        <f>SUM(C10)</f>
        <v>510</v>
      </c>
      <c r="G6" s="16">
        <f>SUM(D6*F6)</f>
        <v>87720</v>
      </c>
      <c r="I6" s="17">
        <f>SUM('[1]비용 상세 분석'!E6)</f>
        <v>1340</v>
      </c>
      <c r="J6" s="18">
        <f>SUM(G6*I6)</f>
        <v>117544800</v>
      </c>
      <c r="N6" s="9" t="s">
        <v>21</v>
      </c>
      <c r="O6" s="12" t="s">
        <v>22</v>
      </c>
      <c r="P6" s="13">
        <v>172</v>
      </c>
      <c r="Q6" s="14" t="s">
        <v>23</v>
      </c>
      <c r="R6" s="15">
        <f>SUM(O10)</f>
        <v>660</v>
      </c>
      <c r="S6" s="16">
        <f>SUM(P6*R6)</f>
        <v>113520</v>
      </c>
      <c r="U6" s="17">
        <v>1600</v>
      </c>
      <c r="V6" s="27">
        <f>SUM(S6*U6)</f>
        <v>181632000</v>
      </c>
    </row>
    <row r="7" spans="1:23" x14ac:dyDescent="0.3">
      <c r="B7" s="9" t="s">
        <v>24</v>
      </c>
      <c r="C7" s="12" t="s">
        <v>22</v>
      </c>
      <c r="D7" s="13">
        <v>152</v>
      </c>
      <c r="E7" s="14" t="s">
        <v>23</v>
      </c>
      <c r="F7" s="15">
        <f t="shared" ref="F7:F8" si="0">SUM(C11)</f>
        <v>660</v>
      </c>
      <c r="G7" s="16">
        <f t="shared" ref="G7:G8" si="1">SUM(D7*F7)</f>
        <v>100320</v>
      </c>
      <c r="I7" s="17">
        <f>SUM('[1]비용 상세 분석'!E7)</f>
        <v>1340</v>
      </c>
      <c r="J7" s="18">
        <f t="shared" ref="J7:J8" si="2">SUM(G7*I7)</f>
        <v>134428800</v>
      </c>
      <c r="N7" s="9" t="s">
        <v>24</v>
      </c>
      <c r="O7" s="12" t="s">
        <v>22</v>
      </c>
      <c r="P7" s="13">
        <v>152</v>
      </c>
      <c r="Q7" s="14" t="s">
        <v>23</v>
      </c>
      <c r="R7" s="15">
        <f t="shared" ref="R7:R8" si="3">SUM(O11)</f>
        <v>750</v>
      </c>
      <c r="S7" s="16">
        <f t="shared" ref="S7:S8" si="4">SUM(P7*R7)</f>
        <v>114000</v>
      </c>
      <c r="U7" s="17">
        <v>1600</v>
      </c>
      <c r="V7" s="27">
        <f t="shared" ref="V7:V8" si="5">SUM(S7*U7)</f>
        <v>182400000</v>
      </c>
    </row>
    <row r="8" spans="1:23" x14ac:dyDescent="0.3">
      <c r="B8" s="9" t="s">
        <v>25</v>
      </c>
      <c r="C8" s="12" t="s">
        <v>22</v>
      </c>
      <c r="D8" s="13">
        <v>134</v>
      </c>
      <c r="E8" s="14" t="s">
        <v>23</v>
      </c>
      <c r="F8" s="15">
        <f t="shared" si="0"/>
        <v>795</v>
      </c>
      <c r="G8" s="16">
        <f t="shared" si="1"/>
        <v>106530</v>
      </c>
      <c r="I8" s="17">
        <f>SUM('[1]비용 상세 분석'!E8)</f>
        <v>1340</v>
      </c>
      <c r="J8" s="18">
        <f t="shared" si="2"/>
        <v>142750200</v>
      </c>
      <c r="N8" s="9" t="s">
        <v>25</v>
      </c>
      <c r="O8" s="12" t="s">
        <v>22</v>
      </c>
      <c r="P8" s="13">
        <v>134</v>
      </c>
      <c r="Q8" s="14" t="s">
        <v>23</v>
      </c>
      <c r="R8" s="15">
        <f t="shared" si="3"/>
        <v>900</v>
      </c>
      <c r="S8" s="16">
        <f t="shared" si="4"/>
        <v>120600</v>
      </c>
      <c r="U8" s="17">
        <v>1600</v>
      </c>
      <c r="V8" s="27">
        <f t="shared" si="5"/>
        <v>192960000</v>
      </c>
    </row>
    <row r="9" spans="1:23" x14ac:dyDescent="0.3">
      <c r="N9" s="4"/>
    </row>
    <row r="10" spans="1:23" x14ac:dyDescent="0.3">
      <c r="B10" s="9" t="s">
        <v>26</v>
      </c>
      <c r="C10" s="19">
        <v>510</v>
      </c>
      <c r="N10" s="9" t="s">
        <v>31</v>
      </c>
      <c r="O10" s="19">
        <v>660</v>
      </c>
    </row>
    <row r="11" spans="1:23" x14ac:dyDescent="0.3">
      <c r="B11" s="9" t="s">
        <v>27</v>
      </c>
      <c r="C11" s="19">
        <v>660</v>
      </c>
      <c r="N11" s="9" t="s">
        <v>32</v>
      </c>
      <c r="O11" s="19">
        <v>750</v>
      </c>
    </row>
    <row r="12" spans="1:23" ht="17.25" thickBot="1" x14ac:dyDescent="0.35">
      <c r="A12" s="20"/>
      <c r="B12" s="21" t="s">
        <v>28</v>
      </c>
      <c r="C12" s="22">
        <v>795</v>
      </c>
      <c r="D12" s="20"/>
      <c r="E12" s="20"/>
      <c r="F12" s="20"/>
      <c r="G12" s="20"/>
      <c r="H12" s="20"/>
      <c r="I12" s="20"/>
      <c r="J12" s="20"/>
      <c r="M12" s="20"/>
      <c r="N12" s="21" t="s">
        <v>33</v>
      </c>
      <c r="O12" s="22">
        <v>900</v>
      </c>
      <c r="P12" s="20"/>
      <c r="Q12" s="20"/>
      <c r="R12" s="20"/>
      <c r="S12" s="20"/>
      <c r="T12" s="20"/>
      <c r="U12" s="20"/>
      <c r="V12" s="20"/>
    </row>
    <row r="13" spans="1:23" x14ac:dyDescent="0.3">
      <c r="A13" s="23" t="s">
        <v>29</v>
      </c>
      <c r="M13" s="23" t="s">
        <v>29</v>
      </c>
      <c r="N13" s="4"/>
    </row>
    <row r="14" spans="1:23" ht="17.25" thickBot="1" x14ac:dyDescent="0.35"/>
    <row r="15" spans="1:23" ht="20.25" x14ac:dyDescent="0.3">
      <c r="A15" s="24" t="s">
        <v>30</v>
      </c>
      <c r="B15" s="6"/>
      <c r="C15" s="7"/>
      <c r="D15" s="62" t="s">
        <v>11</v>
      </c>
      <c r="E15" s="62"/>
      <c r="F15" s="62"/>
      <c r="G15" s="62"/>
      <c r="H15" s="7"/>
      <c r="I15" s="7"/>
      <c r="J15" s="25" t="s">
        <v>12</v>
      </c>
    </row>
    <row r="16" spans="1:23" x14ac:dyDescent="0.3">
      <c r="B16" s="9" t="s">
        <v>13</v>
      </c>
      <c r="C16" s="9" t="s">
        <v>14</v>
      </c>
      <c r="D16" s="4" t="s">
        <v>15</v>
      </c>
      <c r="E16" s="4" t="s">
        <v>16</v>
      </c>
      <c r="F16" s="4" t="s">
        <v>17</v>
      </c>
      <c r="G16" s="10" t="s">
        <v>18</v>
      </c>
      <c r="I16" s="4" t="s">
        <v>19</v>
      </c>
      <c r="J16" s="26" t="s">
        <v>20</v>
      </c>
    </row>
    <row r="17" spans="1:10" x14ac:dyDescent="0.3">
      <c r="B17" s="9" t="s">
        <v>21</v>
      </c>
      <c r="C17" s="12" t="s">
        <v>22</v>
      </c>
      <c r="D17" s="13">
        <v>172</v>
      </c>
      <c r="E17" s="14" t="s">
        <v>23</v>
      </c>
      <c r="F17" s="15">
        <f>SUM(C21)</f>
        <v>720</v>
      </c>
      <c r="G17" s="16">
        <f>SUM(D17*F17)</f>
        <v>123840</v>
      </c>
      <c r="I17" s="17">
        <f>SUM(I6)</f>
        <v>1340</v>
      </c>
      <c r="J17" s="27">
        <f>SUM(G17*I17)</f>
        <v>165945600</v>
      </c>
    </row>
    <row r="18" spans="1:10" x14ac:dyDescent="0.3">
      <c r="B18" s="9" t="s">
        <v>24</v>
      </c>
      <c r="C18" s="12" t="s">
        <v>22</v>
      </c>
      <c r="D18" s="13">
        <v>152</v>
      </c>
      <c r="E18" s="14" t="s">
        <v>23</v>
      </c>
      <c r="F18" s="15">
        <f t="shared" ref="F18:F19" si="6">SUM(C22)</f>
        <v>870</v>
      </c>
      <c r="G18" s="16">
        <f t="shared" ref="G18:G19" si="7">SUM(D18*F18)</f>
        <v>132240</v>
      </c>
      <c r="I18" s="17">
        <f t="shared" ref="I18:I19" si="8">SUM(I7)</f>
        <v>1340</v>
      </c>
      <c r="J18" s="27">
        <f t="shared" ref="J18:J19" si="9">SUM(G18*I18)</f>
        <v>177201600</v>
      </c>
    </row>
    <row r="19" spans="1:10" x14ac:dyDescent="0.3">
      <c r="B19" s="9" t="s">
        <v>25</v>
      </c>
      <c r="C19" s="12" t="s">
        <v>22</v>
      </c>
      <c r="D19" s="13">
        <v>134</v>
      </c>
      <c r="E19" s="14" t="s">
        <v>23</v>
      </c>
      <c r="F19" s="15">
        <f t="shared" si="6"/>
        <v>1000</v>
      </c>
      <c r="G19" s="16">
        <f t="shared" si="7"/>
        <v>134000</v>
      </c>
      <c r="I19" s="17">
        <f t="shared" si="8"/>
        <v>1340</v>
      </c>
      <c r="J19" s="27">
        <f t="shared" si="9"/>
        <v>179560000</v>
      </c>
    </row>
    <row r="21" spans="1:10" x14ac:dyDescent="0.3">
      <c r="B21" s="9" t="s">
        <v>31</v>
      </c>
      <c r="C21" s="19">
        <v>720</v>
      </c>
    </row>
    <row r="22" spans="1:10" x14ac:dyDescent="0.3">
      <c r="B22" s="9" t="s">
        <v>32</v>
      </c>
      <c r="C22" s="19">
        <v>870</v>
      </c>
    </row>
    <row r="23" spans="1:10" ht="17.25" thickBot="1" x14ac:dyDescent="0.35">
      <c r="A23" s="20"/>
      <c r="B23" s="21" t="s">
        <v>33</v>
      </c>
      <c r="C23" s="22">
        <v>1000</v>
      </c>
      <c r="D23" s="20"/>
      <c r="E23" s="20"/>
      <c r="F23" s="20"/>
      <c r="G23" s="20"/>
      <c r="H23" s="20"/>
      <c r="I23" s="20"/>
      <c r="J23" s="20"/>
    </row>
    <row r="24" spans="1:10" x14ac:dyDescent="0.3">
      <c r="A24" s="23" t="s">
        <v>29</v>
      </c>
    </row>
  </sheetData>
  <mergeCells count="5">
    <mergeCell ref="A2:J2"/>
    <mergeCell ref="D4:G4"/>
    <mergeCell ref="D15:G15"/>
    <mergeCell ref="P4:S4"/>
    <mergeCell ref="M2:W2"/>
  </mergeCells>
  <phoneticPr fontId="3" type="noConversion"/>
  <pageMargins left="0.25" right="0.25" top="0.75" bottom="0.75" header="0.3" footer="0.3"/>
  <pageSetup paperSize="9" orientation="landscape" verticalDpi="0" r:id="rId1"/>
  <colBreaks count="1" manualBreakCount="1">
    <brk id="11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60F2-7DAE-4422-8D92-7C806C834776}">
  <sheetPr>
    <tabColor rgb="FFFF0000"/>
  </sheetPr>
  <dimension ref="A1:U47"/>
  <sheetViews>
    <sheetView view="pageBreakPreview" topLeftCell="D1" zoomScale="60" zoomScaleNormal="100" workbookViewId="0">
      <selection activeCell="F5" sqref="F5:U10"/>
    </sheetView>
  </sheetViews>
  <sheetFormatPr defaultRowHeight="16.5" x14ac:dyDescent="0.3"/>
  <cols>
    <col min="1" max="1" width="18.5" bestFit="1" customWidth="1"/>
    <col min="2" max="2" width="27.75" bestFit="1" customWidth="1"/>
    <col min="3" max="3" width="19.125" bestFit="1" customWidth="1"/>
    <col min="4" max="4" width="9.75" bestFit="1" customWidth="1"/>
    <col min="5" max="5" width="3.875" customWidth="1"/>
    <col min="6" max="6" width="28.625" bestFit="1" customWidth="1"/>
    <col min="7" max="7" width="14.75" bestFit="1" customWidth="1"/>
    <col min="8" max="8" width="13.625" bestFit="1" customWidth="1"/>
    <col min="9" max="9" width="14.75" bestFit="1" customWidth="1"/>
    <col min="10" max="10" width="13.625" bestFit="1" customWidth="1"/>
    <col min="11" max="11" width="14.75" bestFit="1" customWidth="1"/>
    <col min="12" max="12" width="13.625" bestFit="1" customWidth="1"/>
    <col min="13" max="13" width="14.75" bestFit="1" customWidth="1"/>
    <col min="14" max="14" width="13.625" bestFit="1" customWidth="1"/>
    <col min="15" max="15" width="14.75" bestFit="1" customWidth="1"/>
    <col min="16" max="16" width="13.625" bestFit="1" customWidth="1"/>
    <col min="17" max="17" width="14.75" bestFit="1" customWidth="1"/>
    <col min="18" max="18" width="13.625" bestFit="1" customWidth="1"/>
    <col min="19" max="19" width="14.75" bestFit="1" customWidth="1"/>
    <col min="20" max="20" width="13.625" bestFit="1" customWidth="1"/>
    <col min="21" max="21" width="16.625" bestFit="1" customWidth="1"/>
  </cols>
  <sheetData>
    <row r="1" spans="1:21" ht="17.25" x14ac:dyDescent="0.3">
      <c r="A1" s="47" t="s">
        <v>95</v>
      </c>
      <c r="B1" s="47"/>
      <c r="C1" s="47"/>
      <c r="D1" s="47"/>
      <c r="E1" s="47"/>
    </row>
    <row r="2" spans="1:21" x14ac:dyDescent="0.3">
      <c r="C2" s="9" t="s">
        <v>42</v>
      </c>
      <c r="F2" s="46" t="s">
        <v>94</v>
      </c>
      <c r="G2" t="s">
        <v>105</v>
      </c>
    </row>
    <row r="3" spans="1:21" ht="26.25" x14ac:dyDescent="0.3">
      <c r="B3" s="9" t="s">
        <v>31</v>
      </c>
      <c r="C3" s="50">
        <v>600</v>
      </c>
      <c r="F3" s="64" t="s">
        <v>81</v>
      </c>
      <c r="G3" s="64" t="s">
        <v>77</v>
      </c>
      <c r="H3" s="64"/>
      <c r="I3" s="64"/>
      <c r="J3" s="64"/>
      <c r="K3" s="64"/>
      <c r="L3" s="64"/>
      <c r="M3" s="64"/>
      <c r="N3" s="64"/>
      <c r="O3" s="64" t="s">
        <v>78</v>
      </c>
      <c r="P3" s="64"/>
      <c r="Q3" s="64"/>
      <c r="R3" s="64"/>
      <c r="S3" s="64"/>
      <c r="T3" s="64"/>
      <c r="U3" s="64" t="s">
        <v>93</v>
      </c>
    </row>
    <row r="4" spans="1:21" x14ac:dyDescent="0.3">
      <c r="B4" s="4" t="s">
        <v>19</v>
      </c>
      <c r="C4" s="29">
        <v>1600</v>
      </c>
      <c r="F4" s="64"/>
      <c r="G4" s="45" t="s">
        <v>65</v>
      </c>
      <c r="H4" s="45" t="s">
        <v>66</v>
      </c>
      <c r="I4" s="45" t="s">
        <v>67</v>
      </c>
      <c r="J4" s="45" t="s">
        <v>68</v>
      </c>
      <c r="K4" s="45" t="s">
        <v>69</v>
      </c>
      <c r="L4" s="45" t="s">
        <v>70</v>
      </c>
      <c r="M4" s="45" t="s">
        <v>71</v>
      </c>
      <c r="N4" s="45" t="s">
        <v>72</v>
      </c>
      <c r="O4" s="45" t="s">
        <v>73</v>
      </c>
      <c r="P4" s="45" t="s">
        <v>74</v>
      </c>
      <c r="Q4" s="45" t="s">
        <v>75</v>
      </c>
      <c r="R4" s="45" t="s">
        <v>76</v>
      </c>
      <c r="S4" s="45" t="s">
        <v>64</v>
      </c>
      <c r="T4" s="45" t="s">
        <v>66</v>
      </c>
      <c r="U4" s="64"/>
    </row>
    <row r="5" spans="1:21" x14ac:dyDescent="0.3">
      <c r="A5" s="65" t="s">
        <v>40</v>
      </c>
      <c r="B5" s="4" t="s">
        <v>36</v>
      </c>
      <c r="C5" s="29">
        <f>SUM(C3*C4)</f>
        <v>960000</v>
      </c>
      <c r="F5" s="26" t="s">
        <v>47</v>
      </c>
      <c r="G5" s="26">
        <v>172</v>
      </c>
      <c r="H5" s="26"/>
      <c r="I5" s="26">
        <v>172</v>
      </c>
      <c r="J5" s="26"/>
      <c r="K5" s="26">
        <v>172</v>
      </c>
      <c r="L5" s="26"/>
      <c r="M5" s="26">
        <v>172</v>
      </c>
      <c r="N5" s="26"/>
      <c r="O5" s="26">
        <v>172</v>
      </c>
      <c r="P5" s="26"/>
      <c r="Q5" s="26">
        <v>172</v>
      </c>
      <c r="R5" s="26"/>
      <c r="S5" s="26">
        <v>172</v>
      </c>
      <c r="T5" s="26"/>
      <c r="U5" s="58">
        <f>SUM(G5:T5)</f>
        <v>1204</v>
      </c>
    </row>
    <row r="6" spans="1:21" x14ac:dyDescent="0.3">
      <c r="A6" s="65"/>
      <c r="B6" s="4" t="s">
        <v>37</v>
      </c>
      <c r="C6" s="30">
        <v>0.1</v>
      </c>
      <c r="F6" s="4" t="s">
        <v>80</v>
      </c>
      <c r="G6" s="29">
        <f>SUM($C$15)</f>
        <v>185072000</v>
      </c>
      <c r="H6" s="29"/>
      <c r="I6" s="29">
        <f t="shared" ref="I6:S6" si="0">SUM($C$15)</f>
        <v>185072000</v>
      </c>
      <c r="J6" s="29"/>
      <c r="K6" s="29">
        <f t="shared" si="0"/>
        <v>185072000</v>
      </c>
      <c r="L6" s="29"/>
      <c r="M6" s="29">
        <f t="shared" si="0"/>
        <v>185072000</v>
      </c>
      <c r="N6" s="29"/>
      <c r="O6" s="29">
        <f t="shared" si="0"/>
        <v>185072000</v>
      </c>
      <c r="P6" s="29"/>
      <c r="Q6" s="29">
        <f t="shared" si="0"/>
        <v>185072000</v>
      </c>
      <c r="R6" s="29"/>
      <c r="S6" s="29">
        <f t="shared" si="0"/>
        <v>185072000</v>
      </c>
      <c r="T6" s="29"/>
      <c r="U6" s="31">
        <f>SUM(G6:T6)</f>
        <v>1295504000</v>
      </c>
    </row>
    <row r="7" spans="1:21" x14ac:dyDescent="0.3">
      <c r="A7" s="65"/>
      <c r="B7" s="4" t="s">
        <v>38</v>
      </c>
      <c r="C7" s="31">
        <f>SUM(C5*C6)</f>
        <v>96000</v>
      </c>
      <c r="F7" s="4" t="s">
        <v>83</v>
      </c>
      <c r="G7" s="29">
        <f>SUM($C$23)</f>
        <v>412800000</v>
      </c>
      <c r="H7" s="29"/>
      <c r="I7" s="29">
        <f t="shared" ref="I7:S7" si="1">SUM($C$23)</f>
        <v>412800000</v>
      </c>
      <c r="J7" s="29"/>
      <c r="K7" s="29">
        <f t="shared" si="1"/>
        <v>412800000</v>
      </c>
      <c r="L7" s="29"/>
      <c r="M7" s="29">
        <f t="shared" si="1"/>
        <v>412800000</v>
      </c>
      <c r="N7" s="29"/>
      <c r="O7" s="29">
        <f t="shared" si="1"/>
        <v>412800000</v>
      </c>
      <c r="P7" s="29"/>
      <c r="Q7" s="29">
        <f t="shared" si="1"/>
        <v>412800000</v>
      </c>
      <c r="R7" s="29"/>
      <c r="S7" s="29">
        <f t="shared" si="1"/>
        <v>412800000</v>
      </c>
      <c r="T7" s="29"/>
      <c r="U7" s="31">
        <f t="shared" ref="U7:U10" si="2">SUM(G7:T7)</f>
        <v>2889600000</v>
      </c>
    </row>
    <row r="8" spans="1:21" x14ac:dyDescent="0.3">
      <c r="A8" s="65"/>
      <c r="B8" s="4" t="s">
        <v>39</v>
      </c>
      <c r="C8" s="31">
        <v>20000</v>
      </c>
      <c r="D8" s="29">
        <v>15366</v>
      </c>
      <c r="F8" s="4" t="s">
        <v>85</v>
      </c>
      <c r="G8" s="29">
        <f>SUM($C$27)</f>
        <v>227728000</v>
      </c>
      <c r="H8" s="29"/>
      <c r="I8" s="29">
        <f t="shared" ref="I8:S8" si="3">SUM($C$27)</f>
        <v>227728000</v>
      </c>
      <c r="J8" s="29"/>
      <c r="K8" s="29">
        <f t="shared" si="3"/>
        <v>227728000</v>
      </c>
      <c r="L8" s="29"/>
      <c r="M8" s="29">
        <f t="shared" si="3"/>
        <v>227728000</v>
      </c>
      <c r="N8" s="29"/>
      <c r="O8" s="29">
        <f t="shared" si="3"/>
        <v>227728000</v>
      </c>
      <c r="P8" s="29"/>
      <c r="Q8" s="29">
        <f t="shared" si="3"/>
        <v>227728000</v>
      </c>
      <c r="R8" s="29"/>
      <c r="S8" s="29">
        <f t="shared" si="3"/>
        <v>227728000</v>
      </c>
      <c r="T8" s="29"/>
      <c r="U8" s="31">
        <f t="shared" si="2"/>
        <v>1594096000</v>
      </c>
    </row>
    <row r="9" spans="1:21" x14ac:dyDescent="0.3">
      <c r="A9" s="65"/>
      <c r="B9" s="4"/>
      <c r="C9" s="31"/>
      <c r="D9" s="29"/>
      <c r="F9" s="4" t="s">
        <v>92</v>
      </c>
      <c r="G9" s="29">
        <f>SUM($C$47)</f>
        <v>53000000</v>
      </c>
      <c r="H9" s="29">
        <f t="shared" ref="H9:T9" si="4">SUM($C$47)</f>
        <v>53000000</v>
      </c>
      <c r="I9" s="29">
        <f t="shared" si="4"/>
        <v>53000000</v>
      </c>
      <c r="J9" s="29">
        <f t="shared" si="4"/>
        <v>53000000</v>
      </c>
      <c r="K9" s="29">
        <f t="shared" si="4"/>
        <v>53000000</v>
      </c>
      <c r="L9" s="29">
        <f t="shared" si="4"/>
        <v>53000000</v>
      </c>
      <c r="M9" s="29">
        <f t="shared" si="4"/>
        <v>53000000</v>
      </c>
      <c r="N9" s="29">
        <f t="shared" si="4"/>
        <v>53000000</v>
      </c>
      <c r="O9" s="29">
        <f t="shared" si="4"/>
        <v>53000000</v>
      </c>
      <c r="P9" s="29">
        <f t="shared" si="4"/>
        <v>53000000</v>
      </c>
      <c r="Q9" s="29">
        <f t="shared" si="4"/>
        <v>53000000</v>
      </c>
      <c r="R9" s="29">
        <f t="shared" si="4"/>
        <v>53000000</v>
      </c>
      <c r="S9" s="29">
        <f t="shared" si="4"/>
        <v>53000000</v>
      </c>
      <c r="T9" s="29">
        <f t="shared" si="4"/>
        <v>53000000</v>
      </c>
      <c r="U9" s="31">
        <f t="shared" si="2"/>
        <v>742000000</v>
      </c>
    </row>
    <row r="10" spans="1:21" x14ac:dyDescent="0.3">
      <c r="A10" s="65"/>
      <c r="B10" s="4"/>
      <c r="C10" s="31"/>
      <c r="D10" s="29"/>
      <c r="F10" s="4" t="s">
        <v>90</v>
      </c>
      <c r="G10" s="43">
        <f>SUM(G8-G9)</f>
        <v>174728000</v>
      </c>
      <c r="H10" s="43">
        <f t="shared" ref="H10:T10" si="5">SUM(H8-H9)</f>
        <v>-53000000</v>
      </c>
      <c r="I10" s="43">
        <f t="shared" si="5"/>
        <v>174728000</v>
      </c>
      <c r="J10" s="43">
        <f t="shared" si="5"/>
        <v>-53000000</v>
      </c>
      <c r="K10" s="43">
        <f t="shared" si="5"/>
        <v>174728000</v>
      </c>
      <c r="L10" s="43">
        <f t="shared" si="5"/>
        <v>-53000000</v>
      </c>
      <c r="M10" s="43">
        <f t="shared" si="5"/>
        <v>174728000</v>
      </c>
      <c r="N10" s="43">
        <f t="shared" si="5"/>
        <v>-53000000</v>
      </c>
      <c r="O10" s="43">
        <f t="shared" si="5"/>
        <v>174728000</v>
      </c>
      <c r="P10" s="43">
        <f t="shared" si="5"/>
        <v>-53000000</v>
      </c>
      <c r="Q10" s="43">
        <f t="shared" si="5"/>
        <v>174728000</v>
      </c>
      <c r="R10" s="43">
        <f t="shared" si="5"/>
        <v>-53000000</v>
      </c>
      <c r="S10" s="43">
        <f t="shared" si="5"/>
        <v>174728000</v>
      </c>
      <c r="T10" s="43">
        <f t="shared" si="5"/>
        <v>-53000000</v>
      </c>
      <c r="U10" s="44">
        <f t="shared" si="2"/>
        <v>852096000</v>
      </c>
    </row>
    <row r="11" spans="1:21" x14ac:dyDescent="0.3">
      <c r="A11" s="65"/>
      <c r="B11" s="10" t="s">
        <v>45</v>
      </c>
      <c r="C11" s="32">
        <f>SUM(C5,C7,C8,C9:C10)</f>
        <v>1076000</v>
      </c>
      <c r="D11" s="29"/>
    </row>
    <row r="12" spans="1:21" x14ac:dyDescent="0.3">
      <c r="A12" s="29"/>
      <c r="B12" s="29"/>
      <c r="C12" s="29"/>
      <c r="D12" s="29"/>
    </row>
    <row r="13" spans="1:21" ht="26.25" x14ac:dyDescent="0.3">
      <c r="A13" s="66" t="s">
        <v>22</v>
      </c>
      <c r="B13" s="37" t="s">
        <v>15</v>
      </c>
      <c r="C13" s="49">
        <v>172</v>
      </c>
      <c r="D13" s="29"/>
      <c r="F13" s="46" t="s">
        <v>96</v>
      </c>
      <c r="G13" t="s">
        <v>105</v>
      </c>
    </row>
    <row r="14" spans="1:21" x14ac:dyDescent="0.3">
      <c r="A14" s="66"/>
      <c r="B14" s="33" t="s">
        <v>48</v>
      </c>
      <c r="C14" s="29">
        <f>SUM(C11)</f>
        <v>1076000</v>
      </c>
      <c r="D14" s="29"/>
      <c r="F14" s="64" t="s">
        <v>81</v>
      </c>
      <c r="G14" s="64" t="s">
        <v>77</v>
      </c>
      <c r="H14" s="64"/>
      <c r="I14" s="64"/>
      <c r="J14" s="64"/>
      <c r="K14" s="64"/>
      <c r="L14" s="64"/>
      <c r="M14" s="64"/>
      <c r="N14" s="64"/>
      <c r="O14" s="64" t="s">
        <v>78</v>
      </c>
      <c r="P14" s="64"/>
      <c r="Q14" s="64"/>
      <c r="R14" s="64"/>
      <c r="S14" s="64"/>
      <c r="T14" s="64"/>
      <c r="U14" s="64" t="s">
        <v>93</v>
      </c>
    </row>
    <row r="15" spans="1:21" x14ac:dyDescent="0.3">
      <c r="A15" s="66"/>
      <c r="B15" s="38" t="s">
        <v>49</v>
      </c>
      <c r="C15" s="39">
        <f>SUM(C13*C14)</f>
        <v>185072000</v>
      </c>
      <c r="D15" s="29"/>
      <c r="F15" s="64"/>
      <c r="G15" s="45" t="s">
        <v>65</v>
      </c>
      <c r="H15" s="45" t="s">
        <v>66</v>
      </c>
      <c r="I15" s="45" t="s">
        <v>67</v>
      </c>
      <c r="J15" s="45" t="s">
        <v>68</v>
      </c>
      <c r="K15" s="45" t="s">
        <v>69</v>
      </c>
      <c r="L15" s="45" t="s">
        <v>70</v>
      </c>
      <c r="M15" s="45" t="s">
        <v>71</v>
      </c>
      <c r="N15" s="45" t="s">
        <v>72</v>
      </c>
      <c r="O15" s="45" t="s">
        <v>73</v>
      </c>
      <c r="P15" s="45" t="s">
        <v>74</v>
      </c>
      <c r="Q15" s="45" t="s">
        <v>75</v>
      </c>
      <c r="R15" s="45" t="s">
        <v>76</v>
      </c>
      <c r="S15" s="45" t="s">
        <v>64</v>
      </c>
      <c r="T15" s="45" t="s">
        <v>66</v>
      </c>
      <c r="U15" s="64"/>
    </row>
    <row r="16" spans="1:21" x14ac:dyDescent="0.3">
      <c r="A16" s="29"/>
      <c r="B16" s="29"/>
      <c r="C16" s="29"/>
      <c r="D16" s="29"/>
      <c r="F16" s="26" t="s">
        <v>47</v>
      </c>
      <c r="G16" s="26">
        <v>172</v>
      </c>
      <c r="H16" s="26"/>
      <c r="I16" s="26">
        <v>172</v>
      </c>
      <c r="J16" s="26"/>
      <c r="K16" s="26">
        <v>172</v>
      </c>
      <c r="L16" s="26"/>
      <c r="M16" s="26">
        <v>172</v>
      </c>
      <c r="N16" s="26"/>
      <c r="O16" s="26">
        <v>172</v>
      </c>
      <c r="P16" s="26"/>
      <c r="Q16" s="26">
        <v>172</v>
      </c>
      <c r="R16" s="26"/>
      <c r="S16" s="26">
        <v>172</v>
      </c>
      <c r="T16" s="26"/>
      <c r="U16" s="58">
        <f>SUM(G16:T16)</f>
        <v>1204</v>
      </c>
    </row>
    <row r="17" spans="1:21" x14ac:dyDescent="0.3">
      <c r="A17" s="68" t="s">
        <v>56</v>
      </c>
      <c r="B17" s="42" t="s">
        <v>57</v>
      </c>
      <c r="C17" s="35">
        <v>3000000</v>
      </c>
      <c r="D17" s="29"/>
      <c r="F17" s="4" t="s">
        <v>80</v>
      </c>
      <c r="G17" s="29">
        <f>SUM($C$15)</f>
        <v>185072000</v>
      </c>
      <c r="H17" s="29"/>
      <c r="I17" s="29">
        <f t="shared" ref="I17:S17" si="6">SUM($C$15)</f>
        <v>185072000</v>
      </c>
      <c r="J17" s="29"/>
      <c r="K17" s="29">
        <f t="shared" si="6"/>
        <v>185072000</v>
      </c>
      <c r="L17" s="29"/>
      <c r="M17" s="29">
        <f t="shared" si="6"/>
        <v>185072000</v>
      </c>
      <c r="N17" s="29"/>
      <c r="O17" s="29">
        <f t="shared" si="6"/>
        <v>185072000</v>
      </c>
      <c r="P17" s="29"/>
      <c r="Q17" s="29">
        <f t="shared" si="6"/>
        <v>185072000</v>
      </c>
      <c r="R17" s="29"/>
      <c r="S17" s="29">
        <f t="shared" si="6"/>
        <v>185072000</v>
      </c>
      <c r="T17" s="29"/>
      <c r="U17" s="31">
        <f>SUM(G17:T17)</f>
        <v>1295504000</v>
      </c>
    </row>
    <row r="18" spans="1:21" x14ac:dyDescent="0.3">
      <c r="A18" s="68"/>
      <c r="B18" s="42" t="s">
        <v>58</v>
      </c>
      <c r="C18" s="35">
        <v>1800000</v>
      </c>
      <c r="D18" s="29"/>
      <c r="F18" s="4" t="s">
        <v>97</v>
      </c>
      <c r="G18" s="29">
        <f>SUM($C$22)</f>
        <v>309600000</v>
      </c>
      <c r="H18" s="29"/>
      <c r="I18" s="29">
        <f t="shared" ref="I18:S18" si="7">SUM($C$22)</f>
        <v>309600000</v>
      </c>
      <c r="J18" s="29"/>
      <c r="K18" s="29">
        <f t="shared" si="7"/>
        <v>309600000</v>
      </c>
      <c r="L18" s="29"/>
      <c r="M18" s="29">
        <f t="shared" si="7"/>
        <v>309600000</v>
      </c>
      <c r="N18" s="29"/>
      <c r="O18" s="29">
        <f t="shared" si="7"/>
        <v>309600000</v>
      </c>
      <c r="P18" s="29"/>
      <c r="Q18" s="29">
        <f t="shared" si="7"/>
        <v>309600000</v>
      </c>
      <c r="R18" s="29"/>
      <c r="S18" s="29">
        <f t="shared" si="7"/>
        <v>309600000</v>
      </c>
      <c r="T18" s="29"/>
      <c r="U18" s="31">
        <f t="shared" ref="U18:U21" si="8">SUM(G18:T18)</f>
        <v>2167200000</v>
      </c>
    </row>
    <row r="19" spans="1:21" x14ac:dyDescent="0.3">
      <c r="A19" s="68"/>
      <c r="B19" s="34" t="s">
        <v>60</v>
      </c>
      <c r="C19" s="35" cm="1">
        <f t="array" ref="C19">SUM(C17:C18/2)</f>
        <v>2400000</v>
      </c>
      <c r="D19" s="29"/>
      <c r="F19" s="4" t="s">
        <v>98</v>
      </c>
      <c r="G19" s="29">
        <f>SUM($C$26)</f>
        <v>124528000</v>
      </c>
      <c r="H19" s="29"/>
      <c r="I19" s="29">
        <f t="shared" ref="I19:S19" si="9">SUM($C$26)</f>
        <v>124528000</v>
      </c>
      <c r="J19" s="29"/>
      <c r="K19" s="29">
        <f t="shared" si="9"/>
        <v>124528000</v>
      </c>
      <c r="L19" s="29"/>
      <c r="M19" s="29">
        <f t="shared" si="9"/>
        <v>124528000</v>
      </c>
      <c r="N19" s="29"/>
      <c r="O19" s="29">
        <f t="shared" si="9"/>
        <v>124528000</v>
      </c>
      <c r="P19" s="29"/>
      <c r="Q19" s="29">
        <f t="shared" si="9"/>
        <v>124528000</v>
      </c>
      <c r="R19" s="29"/>
      <c r="S19" s="29">
        <f t="shared" si="9"/>
        <v>124528000</v>
      </c>
      <c r="T19" s="29"/>
      <c r="U19" s="31">
        <f t="shared" si="8"/>
        <v>871696000</v>
      </c>
    </row>
    <row r="20" spans="1:21" x14ac:dyDescent="0.3">
      <c r="A20" s="29"/>
      <c r="B20" s="33"/>
      <c r="C20" s="29"/>
      <c r="D20" s="29"/>
      <c r="F20" s="4" t="s">
        <v>92</v>
      </c>
      <c r="G20" s="29">
        <f>SUM($C$47)</f>
        <v>53000000</v>
      </c>
      <c r="H20" s="29">
        <f t="shared" ref="H20:T20" si="10">SUM($C$47)</f>
        <v>53000000</v>
      </c>
      <c r="I20" s="29">
        <f t="shared" si="10"/>
        <v>53000000</v>
      </c>
      <c r="J20" s="29">
        <f t="shared" si="10"/>
        <v>53000000</v>
      </c>
      <c r="K20" s="29">
        <f t="shared" si="10"/>
        <v>53000000</v>
      </c>
      <c r="L20" s="29">
        <f t="shared" si="10"/>
        <v>53000000</v>
      </c>
      <c r="M20" s="29">
        <f t="shared" si="10"/>
        <v>53000000</v>
      </c>
      <c r="N20" s="29">
        <f t="shared" si="10"/>
        <v>53000000</v>
      </c>
      <c r="O20" s="29">
        <f t="shared" si="10"/>
        <v>53000000</v>
      </c>
      <c r="P20" s="29">
        <f t="shared" si="10"/>
        <v>53000000</v>
      </c>
      <c r="Q20" s="29">
        <f t="shared" si="10"/>
        <v>53000000</v>
      </c>
      <c r="R20" s="29">
        <f t="shared" si="10"/>
        <v>53000000</v>
      </c>
      <c r="S20" s="29">
        <f t="shared" si="10"/>
        <v>53000000</v>
      </c>
      <c r="T20" s="29">
        <f t="shared" si="10"/>
        <v>53000000</v>
      </c>
      <c r="U20" s="31">
        <f t="shared" si="8"/>
        <v>742000000</v>
      </c>
    </row>
    <row r="21" spans="1:21" x14ac:dyDescent="0.3">
      <c r="A21" s="66" t="s">
        <v>59</v>
      </c>
      <c r="B21" s="40" t="s">
        <v>57</v>
      </c>
      <c r="C21" s="41">
        <f>SUM(C17*C13)</f>
        <v>516000000</v>
      </c>
      <c r="D21" s="29"/>
      <c r="F21" s="4" t="s">
        <v>90</v>
      </c>
      <c r="G21" s="43">
        <f>SUM(G19-G20)</f>
        <v>71528000</v>
      </c>
      <c r="H21" s="43">
        <f t="shared" ref="H21" si="11">SUM(H19-H20)</f>
        <v>-53000000</v>
      </c>
      <c r="I21" s="43">
        <f t="shared" ref="I21" si="12">SUM(I19-I20)</f>
        <v>71528000</v>
      </c>
      <c r="J21" s="43">
        <f t="shared" ref="J21" si="13">SUM(J19-J20)</f>
        <v>-53000000</v>
      </c>
      <c r="K21" s="43">
        <f t="shared" ref="K21" si="14">SUM(K19-K20)</f>
        <v>71528000</v>
      </c>
      <c r="L21" s="43">
        <f t="shared" ref="L21" si="15">SUM(L19-L20)</f>
        <v>-53000000</v>
      </c>
      <c r="M21" s="43">
        <f t="shared" ref="M21" si="16">SUM(M19-M20)</f>
        <v>71528000</v>
      </c>
      <c r="N21" s="43">
        <f t="shared" ref="N21" si="17">SUM(N19-N20)</f>
        <v>-53000000</v>
      </c>
      <c r="O21" s="43">
        <f t="shared" ref="O21" si="18">SUM(O19-O20)</f>
        <v>71528000</v>
      </c>
      <c r="P21" s="43">
        <f t="shared" ref="P21" si="19">SUM(P19-P20)</f>
        <v>-53000000</v>
      </c>
      <c r="Q21" s="43">
        <f t="shared" ref="Q21" si="20">SUM(Q19-Q20)</f>
        <v>71528000</v>
      </c>
      <c r="R21" s="43">
        <f t="shared" ref="R21" si="21">SUM(R19-R20)</f>
        <v>-53000000</v>
      </c>
      <c r="S21" s="43">
        <f t="shared" ref="S21" si="22">SUM(S19-S20)</f>
        <v>71528000</v>
      </c>
      <c r="T21" s="43">
        <f t="shared" ref="T21" si="23">SUM(T19-T20)</f>
        <v>-53000000</v>
      </c>
      <c r="U21" s="44">
        <f t="shared" si="8"/>
        <v>129696000</v>
      </c>
    </row>
    <row r="22" spans="1:21" x14ac:dyDescent="0.3">
      <c r="A22" s="66"/>
      <c r="B22" s="40" t="s">
        <v>58</v>
      </c>
      <c r="C22" s="41">
        <f>SUM(C18*C13)</f>
        <v>309600000</v>
      </c>
      <c r="D22" s="29"/>
    </row>
    <row r="23" spans="1:21" x14ac:dyDescent="0.3">
      <c r="A23" s="66"/>
      <c r="B23" s="38" t="s">
        <v>60</v>
      </c>
      <c r="C23" s="39">
        <f>SUM(C19*C13)</f>
        <v>412800000</v>
      </c>
      <c r="D23" s="29"/>
    </row>
    <row r="24" spans="1:21" x14ac:dyDescent="0.3">
      <c r="A24" s="29"/>
      <c r="B24" s="29"/>
      <c r="C24" s="29"/>
      <c r="D24" s="29"/>
      <c r="F24" s="46" t="s">
        <v>99</v>
      </c>
      <c r="G24" t="s">
        <v>105</v>
      </c>
    </row>
    <row r="25" spans="1:21" x14ac:dyDescent="0.3">
      <c r="A25" s="67" t="s">
        <v>61</v>
      </c>
      <c r="B25" s="40" t="s">
        <v>86</v>
      </c>
      <c r="C25" s="41">
        <f>SUM(C21-C15)</f>
        <v>330928000</v>
      </c>
      <c r="D25" s="29"/>
      <c r="F25" s="64" t="s">
        <v>81</v>
      </c>
      <c r="G25" s="64" t="s">
        <v>77</v>
      </c>
      <c r="H25" s="64"/>
      <c r="I25" s="64"/>
      <c r="J25" s="64"/>
      <c r="K25" s="64"/>
      <c r="L25" s="64"/>
      <c r="M25" s="64"/>
      <c r="N25" s="64"/>
      <c r="O25" s="64" t="s">
        <v>78</v>
      </c>
      <c r="P25" s="64"/>
      <c r="Q25" s="64"/>
      <c r="R25" s="64"/>
      <c r="S25" s="64"/>
      <c r="T25" s="64"/>
      <c r="U25" s="64" t="s">
        <v>93</v>
      </c>
    </row>
    <row r="26" spans="1:21" x14ac:dyDescent="0.3">
      <c r="A26" s="66"/>
      <c r="B26" s="40" t="s">
        <v>87</v>
      </c>
      <c r="C26" s="41">
        <f>SUM(C22-C15)</f>
        <v>124528000</v>
      </c>
      <c r="D26" s="29"/>
      <c r="F26" s="64"/>
      <c r="G26" s="45" t="s">
        <v>65</v>
      </c>
      <c r="H26" s="45" t="s">
        <v>66</v>
      </c>
      <c r="I26" s="45" t="s">
        <v>67</v>
      </c>
      <c r="J26" s="45" t="s">
        <v>68</v>
      </c>
      <c r="K26" s="45" t="s">
        <v>69</v>
      </c>
      <c r="L26" s="45" t="s">
        <v>70</v>
      </c>
      <c r="M26" s="45" t="s">
        <v>71</v>
      </c>
      <c r="N26" s="45" t="s">
        <v>72</v>
      </c>
      <c r="O26" s="45" t="s">
        <v>73</v>
      </c>
      <c r="P26" s="45" t="s">
        <v>74</v>
      </c>
      <c r="Q26" s="45" t="s">
        <v>75</v>
      </c>
      <c r="R26" s="45" t="s">
        <v>76</v>
      </c>
      <c r="S26" s="45" t="s">
        <v>64</v>
      </c>
      <c r="T26" s="45" t="s">
        <v>66</v>
      </c>
      <c r="U26" s="64"/>
    </row>
    <row r="27" spans="1:21" x14ac:dyDescent="0.3">
      <c r="A27" s="66"/>
      <c r="B27" s="38" t="s">
        <v>88</v>
      </c>
      <c r="C27" s="48">
        <f>SUM(C23-C15)</f>
        <v>227728000</v>
      </c>
      <c r="D27" s="29"/>
      <c r="F27" s="26" t="s">
        <v>47</v>
      </c>
      <c r="G27" s="26">
        <v>172</v>
      </c>
      <c r="H27" s="26"/>
      <c r="I27" s="26">
        <v>172</v>
      </c>
      <c r="J27" s="26"/>
      <c r="K27" s="26">
        <v>172</v>
      </c>
      <c r="L27" s="26"/>
      <c r="M27" s="26">
        <v>172</v>
      </c>
      <c r="N27" s="26"/>
      <c r="O27" s="26">
        <v>172</v>
      </c>
      <c r="P27" s="26"/>
      <c r="Q27" s="26">
        <v>172</v>
      </c>
      <c r="R27" s="26"/>
      <c r="S27" s="26">
        <v>172</v>
      </c>
      <c r="T27" s="26"/>
      <c r="U27" s="58">
        <f>SUM(G27:T27)</f>
        <v>1204</v>
      </c>
    </row>
    <row r="28" spans="1:21" x14ac:dyDescent="0.3">
      <c r="A28" s="33"/>
      <c r="B28" s="33"/>
      <c r="C28" s="29"/>
      <c r="D28" s="29"/>
      <c r="F28" s="4" t="s">
        <v>80</v>
      </c>
      <c r="G28" s="29">
        <f>SUM($C$15)</f>
        <v>185072000</v>
      </c>
      <c r="H28" s="29"/>
      <c r="I28" s="29">
        <f t="shared" ref="I28:S28" si="24">SUM($C$15)</f>
        <v>185072000</v>
      </c>
      <c r="J28" s="29"/>
      <c r="K28" s="29">
        <f t="shared" si="24"/>
        <v>185072000</v>
      </c>
      <c r="L28" s="29"/>
      <c r="M28" s="29">
        <f t="shared" si="24"/>
        <v>185072000</v>
      </c>
      <c r="N28" s="29"/>
      <c r="O28" s="29">
        <f t="shared" si="24"/>
        <v>185072000</v>
      </c>
      <c r="P28" s="29"/>
      <c r="Q28" s="29">
        <f t="shared" si="24"/>
        <v>185072000</v>
      </c>
      <c r="R28" s="29"/>
      <c r="S28" s="29">
        <f t="shared" si="24"/>
        <v>185072000</v>
      </c>
      <c r="T28" s="29"/>
      <c r="U28" s="31">
        <f>SUM(G28:T28)</f>
        <v>1295504000</v>
      </c>
    </row>
    <row r="29" spans="1:21" x14ac:dyDescent="0.3">
      <c r="A29" s="29"/>
      <c r="B29" s="29"/>
      <c r="C29" s="29"/>
      <c r="D29" s="29"/>
      <c r="F29" s="4" t="s">
        <v>100</v>
      </c>
      <c r="G29" s="29">
        <f>SUM($C$21)</f>
        <v>516000000</v>
      </c>
      <c r="H29" s="29"/>
      <c r="I29" s="29">
        <f t="shared" ref="I29:S29" si="25">SUM($C$21)</f>
        <v>516000000</v>
      </c>
      <c r="J29" s="29"/>
      <c r="K29" s="29">
        <f t="shared" si="25"/>
        <v>516000000</v>
      </c>
      <c r="L29" s="29"/>
      <c r="M29" s="29">
        <f t="shared" si="25"/>
        <v>516000000</v>
      </c>
      <c r="N29" s="29"/>
      <c r="O29" s="29">
        <f t="shared" si="25"/>
        <v>516000000</v>
      </c>
      <c r="P29" s="29"/>
      <c r="Q29" s="29">
        <f t="shared" si="25"/>
        <v>516000000</v>
      </c>
      <c r="R29" s="29"/>
      <c r="S29" s="29">
        <f t="shared" si="25"/>
        <v>516000000</v>
      </c>
      <c r="T29" s="29"/>
      <c r="U29" s="31">
        <f t="shared" ref="U29:U32" si="26">SUM(G29:T29)</f>
        <v>3612000000</v>
      </c>
    </row>
    <row r="30" spans="1:21" x14ac:dyDescent="0.3">
      <c r="A30" s="65" t="s">
        <v>43</v>
      </c>
      <c r="B30" s="53" t="s">
        <v>41</v>
      </c>
      <c r="C30" s="54">
        <v>3000000</v>
      </c>
      <c r="F30" s="4" t="s">
        <v>101</v>
      </c>
      <c r="G30" s="29">
        <f>SUM($C$25)</f>
        <v>330928000</v>
      </c>
      <c r="H30" s="29"/>
      <c r="I30" s="29">
        <f t="shared" ref="I30:S30" si="27">SUM($C$25)</f>
        <v>330928000</v>
      </c>
      <c r="J30" s="29"/>
      <c r="K30" s="29">
        <f t="shared" si="27"/>
        <v>330928000</v>
      </c>
      <c r="L30" s="29"/>
      <c r="M30" s="29">
        <f t="shared" si="27"/>
        <v>330928000</v>
      </c>
      <c r="N30" s="29"/>
      <c r="O30" s="29">
        <f t="shared" si="27"/>
        <v>330928000</v>
      </c>
      <c r="P30" s="29"/>
      <c r="Q30" s="29">
        <f t="shared" si="27"/>
        <v>330928000</v>
      </c>
      <c r="R30" s="29"/>
      <c r="S30" s="29">
        <f t="shared" si="27"/>
        <v>330928000</v>
      </c>
      <c r="T30" s="29"/>
      <c r="U30" s="31">
        <f t="shared" si="26"/>
        <v>2316496000</v>
      </c>
    </row>
    <row r="31" spans="1:21" x14ac:dyDescent="0.3">
      <c r="A31" s="65"/>
      <c r="B31" s="55" t="s">
        <v>51</v>
      </c>
      <c r="C31" s="56">
        <v>1000000</v>
      </c>
      <c r="F31" s="4" t="s">
        <v>92</v>
      </c>
      <c r="G31" s="29">
        <f>SUM($C$47)</f>
        <v>53000000</v>
      </c>
      <c r="H31" s="29">
        <f t="shared" ref="H31:T31" si="28">SUM($C$47)</f>
        <v>53000000</v>
      </c>
      <c r="I31" s="29">
        <f t="shared" si="28"/>
        <v>53000000</v>
      </c>
      <c r="J31" s="29">
        <f t="shared" si="28"/>
        <v>53000000</v>
      </c>
      <c r="K31" s="29">
        <f t="shared" si="28"/>
        <v>53000000</v>
      </c>
      <c r="L31" s="29">
        <f t="shared" si="28"/>
        <v>53000000</v>
      </c>
      <c r="M31" s="29">
        <f t="shared" si="28"/>
        <v>53000000</v>
      </c>
      <c r="N31" s="29">
        <f t="shared" si="28"/>
        <v>53000000</v>
      </c>
      <c r="O31" s="29">
        <f t="shared" si="28"/>
        <v>53000000</v>
      </c>
      <c r="P31" s="29">
        <f t="shared" si="28"/>
        <v>53000000</v>
      </c>
      <c r="Q31" s="29">
        <f t="shared" si="28"/>
        <v>53000000</v>
      </c>
      <c r="R31" s="29">
        <f t="shared" si="28"/>
        <v>53000000</v>
      </c>
      <c r="S31" s="29">
        <f t="shared" si="28"/>
        <v>53000000</v>
      </c>
      <c r="T31" s="29">
        <f t="shared" si="28"/>
        <v>53000000</v>
      </c>
      <c r="U31" s="31">
        <f t="shared" si="26"/>
        <v>742000000</v>
      </c>
    </row>
    <row r="32" spans="1:21" x14ac:dyDescent="0.3">
      <c r="A32" s="65"/>
      <c r="B32" s="53" t="s">
        <v>50</v>
      </c>
      <c r="C32" s="54">
        <v>4000000</v>
      </c>
      <c r="F32" s="4" t="s">
        <v>90</v>
      </c>
      <c r="G32" s="43">
        <f>SUM(G30-G31)</f>
        <v>277928000</v>
      </c>
      <c r="H32" s="43">
        <f t="shared" ref="H32" si="29">SUM(H30-H31)</f>
        <v>-53000000</v>
      </c>
      <c r="I32" s="43">
        <f t="shared" ref="I32" si="30">SUM(I30-I31)</f>
        <v>277928000</v>
      </c>
      <c r="J32" s="43">
        <f t="shared" ref="J32" si="31">SUM(J30-J31)</f>
        <v>-53000000</v>
      </c>
      <c r="K32" s="43">
        <f t="shared" ref="K32" si="32">SUM(K30-K31)</f>
        <v>277928000</v>
      </c>
      <c r="L32" s="43">
        <f t="shared" ref="L32" si="33">SUM(L30-L31)</f>
        <v>-53000000</v>
      </c>
      <c r="M32" s="43">
        <f t="shared" ref="M32" si="34">SUM(M30-M31)</f>
        <v>277928000</v>
      </c>
      <c r="N32" s="43">
        <f t="shared" ref="N32" si="35">SUM(N30-N31)</f>
        <v>-53000000</v>
      </c>
      <c r="O32" s="43">
        <f t="shared" ref="O32" si="36">SUM(O30-O31)</f>
        <v>277928000</v>
      </c>
      <c r="P32" s="43">
        <f t="shared" ref="P32" si="37">SUM(P30-P31)</f>
        <v>-53000000</v>
      </c>
      <c r="Q32" s="43">
        <f t="shared" ref="Q32" si="38">SUM(Q30-Q31)</f>
        <v>277928000</v>
      </c>
      <c r="R32" s="43">
        <f t="shared" ref="R32" si="39">SUM(R30-R31)</f>
        <v>-53000000</v>
      </c>
      <c r="S32" s="43">
        <f t="shared" ref="S32" si="40">SUM(S30-S31)</f>
        <v>277928000</v>
      </c>
      <c r="T32" s="43">
        <f t="shared" ref="T32" si="41">SUM(T30-T31)</f>
        <v>-53000000</v>
      </c>
      <c r="U32" s="44">
        <f t="shared" si="26"/>
        <v>1574496000</v>
      </c>
    </row>
    <row r="33" spans="1:3" x14ac:dyDescent="0.3">
      <c r="A33" s="65"/>
      <c r="B33" s="55" t="s">
        <v>44</v>
      </c>
      <c r="C33" s="56">
        <v>1000000</v>
      </c>
    </row>
    <row r="34" spans="1:3" x14ac:dyDescent="0.3">
      <c r="A34" s="65"/>
      <c r="B34" s="12" t="s">
        <v>108</v>
      </c>
      <c r="C34" s="36">
        <v>30000000</v>
      </c>
    </row>
    <row r="35" spans="1:3" x14ac:dyDescent="0.3">
      <c r="A35" s="65"/>
      <c r="C35" s="29"/>
    </row>
    <row r="36" spans="1:3" x14ac:dyDescent="0.3">
      <c r="A36" s="65"/>
      <c r="B36" s="10" t="s">
        <v>53</v>
      </c>
      <c r="C36" s="36">
        <f>SUM(C30:C35)</f>
        <v>39000000</v>
      </c>
    </row>
    <row r="38" spans="1:3" x14ac:dyDescent="0.3">
      <c r="A38" s="65" t="s">
        <v>52</v>
      </c>
      <c r="B38" s="57" t="s">
        <v>55</v>
      </c>
      <c r="C38" s="56">
        <v>2000000</v>
      </c>
    </row>
    <row r="39" spans="1:3" x14ac:dyDescent="0.3">
      <c r="A39" s="65"/>
      <c r="B39" s="55" t="s">
        <v>102</v>
      </c>
      <c r="C39" s="56">
        <v>2000000</v>
      </c>
    </row>
    <row r="40" spans="1:3" x14ac:dyDescent="0.3">
      <c r="A40" s="65"/>
      <c r="B40" s="9" t="s">
        <v>109</v>
      </c>
      <c r="C40" s="36">
        <v>10000000</v>
      </c>
    </row>
    <row r="41" spans="1:3" x14ac:dyDescent="0.3">
      <c r="A41" s="65"/>
      <c r="B41" s="4"/>
      <c r="C41" s="29"/>
    </row>
    <row r="42" spans="1:3" x14ac:dyDescent="0.3">
      <c r="A42" s="65"/>
      <c r="C42" s="29"/>
    </row>
    <row r="43" spans="1:3" x14ac:dyDescent="0.3">
      <c r="A43" s="65"/>
      <c r="C43" s="29"/>
    </row>
    <row r="44" spans="1:3" x14ac:dyDescent="0.3">
      <c r="A44" s="65"/>
      <c r="B44" s="10" t="s">
        <v>54</v>
      </c>
      <c r="C44" s="54">
        <f>SUM(C38:C43)</f>
        <v>14000000</v>
      </c>
    </row>
    <row r="47" spans="1:3" ht="26.25" x14ac:dyDescent="0.3">
      <c r="A47" s="51" t="s">
        <v>62</v>
      </c>
      <c r="B47" s="51" t="s">
        <v>63</v>
      </c>
      <c r="C47" s="52">
        <f>SUM(C44,C36)</f>
        <v>53000000</v>
      </c>
    </row>
  </sheetData>
  <mergeCells count="19">
    <mergeCell ref="A30:A36"/>
    <mergeCell ref="A5:A11"/>
    <mergeCell ref="A13:A15"/>
    <mergeCell ref="A38:A44"/>
    <mergeCell ref="A25:A27"/>
    <mergeCell ref="A17:A19"/>
    <mergeCell ref="A21:A23"/>
    <mergeCell ref="F25:F26"/>
    <mergeCell ref="G25:N25"/>
    <mergeCell ref="O25:T25"/>
    <mergeCell ref="U25:U26"/>
    <mergeCell ref="G3:N3"/>
    <mergeCell ref="O3:T3"/>
    <mergeCell ref="U3:U4"/>
    <mergeCell ref="F3:F4"/>
    <mergeCell ref="F14:F15"/>
    <mergeCell ref="G14:N14"/>
    <mergeCell ref="O14:T14"/>
    <mergeCell ref="U14:U15"/>
  </mergeCells>
  <phoneticPr fontId="3" type="noConversion"/>
  <pageMargins left="0.25" right="0.25" top="0.75" bottom="0.75" header="0.3" footer="0.3"/>
  <pageSetup paperSize="9" scale="3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08FAE-C954-4D13-A78B-743FB07F2AA3}">
  <sheetPr>
    <tabColor rgb="FF00B050"/>
  </sheetPr>
  <dimension ref="A1:U47"/>
  <sheetViews>
    <sheetView topLeftCell="E3" zoomScaleNormal="100" workbookViewId="0">
      <selection activeCell="O14" sqref="O14:T14"/>
    </sheetView>
  </sheetViews>
  <sheetFormatPr defaultRowHeight="16.5" x14ac:dyDescent="0.3"/>
  <cols>
    <col min="1" max="1" width="18.5" bestFit="1" customWidth="1"/>
    <col min="2" max="2" width="21.875" bestFit="1" customWidth="1"/>
    <col min="3" max="3" width="19.125" bestFit="1" customWidth="1"/>
    <col min="4" max="4" width="9.75" bestFit="1" customWidth="1"/>
    <col min="5" max="5" width="3.875" customWidth="1"/>
    <col min="6" max="6" width="28.625" bestFit="1" customWidth="1"/>
    <col min="7" max="7" width="14.75" bestFit="1" customWidth="1"/>
    <col min="8" max="8" width="13.625" bestFit="1" customWidth="1"/>
    <col min="9" max="9" width="14.75" bestFit="1" customWidth="1"/>
    <col min="10" max="10" width="13.625" bestFit="1" customWidth="1"/>
    <col min="11" max="11" width="14.75" bestFit="1" customWidth="1"/>
    <col min="12" max="12" width="13.625" bestFit="1" customWidth="1"/>
    <col min="13" max="13" width="14.75" bestFit="1" customWidth="1"/>
    <col min="14" max="14" width="13.625" bestFit="1" customWidth="1"/>
    <col min="15" max="15" width="14.75" bestFit="1" customWidth="1"/>
    <col min="16" max="16" width="13.625" bestFit="1" customWidth="1"/>
    <col min="17" max="17" width="14.75" bestFit="1" customWidth="1"/>
    <col min="18" max="18" width="13.625" bestFit="1" customWidth="1"/>
    <col min="19" max="19" width="14.75" bestFit="1" customWidth="1"/>
    <col min="20" max="20" width="13.625" bestFit="1" customWidth="1"/>
    <col min="21" max="21" width="16.625" bestFit="1" customWidth="1"/>
  </cols>
  <sheetData>
    <row r="1" spans="1:21" ht="17.25" x14ac:dyDescent="0.3">
      <c r="A1" s="47" t="s">
        <v>103</v>
      </c>
      <c r="B1" s="47"/>
      <c r="C1" s="47"/>
      <c r="D1" s="47"/>
      <c r="E1" s="47"/>
    </row>
    <row r="2" spans="1:21" x14ac:dyDescent="0.3">
      <c r="C2" s="9" t="s">
        <v>42</v>
      </c>
      <c r="F2" s="46" t="s">
        <v>94</v>
      </c>
      <c r="G2" t="s">
        <v>105</v>
      </c>
    </row>
    <row r="3" spans="1:21" ht="26.25" x14ac:dyDescent="0.3">
      <c r="B3" s="9" t="s">
        <v>31</v>
      </c>
      <c r="C3" s="50">
        <v>750</v>
      </c>
      <c r="F3" s="64" t="s">
        <v>104</v>
      </c>
      <c r="G3" s="64" t="s">
        <v>77</v>
      </c>
      <c r="H3" s="64"/>
      <c r="I3" s="64"/>
      <c r="J3" s="64"/>
      <c r="K3" s="64"/>
      <c r="L3" s="64"/>
      <c r="M3" s="64"/>
      <c r="N3" s="64"/>
      <c r="O3" s="64" t="s">
        <v>78</v>
      </c>
      <c r="P3" s="64"/>
      <c r="Q3" s="64"/>
      <c r="R3" s="64"/>
      <c r="S3" s="64"/>
      <c r="T3" s="64"/>
      <c r="U3" s="64" t="s">
        <v>93</v>
      </c>
    </row>
    <row r="4" spans="1:21" x14ac:dyDescent="0.3">
      <c r="B4" s="4" t="s">
        <v>19</v>
      </c>
      <c r="C4" s="29">
        <v>1600</v>
      </c>
      <c r="F4" s="64"/>
      <c r="G4" s="45" t="s">
        <v>65</v>
      </c>
      <c r="H4" s="45" t="s">
        <v>66</v>
      </c>
      <c r="I4" s="45" t="s">
        <v>67</v>
      </c>
      <c r="J4" s="45" t="s">
        <v>68</v>
      </c>
      <c r="K4" s="45" t="s">
        <v>69</v>
      </c>
      <c r="L4" s="45" t="s">
        <v>70</v>
      </c>
      <c r="M4" s="45" t="s">
        <v>71</v>
      </c>
      <c r="N4" s="45" t="s">
        <v>72</v>
      </c>
      <c r="O4" s="45" t="s">
        <v>73</v>
      </c>
      <c r="P4" s="45" t="s">
        <v>74</v>
      </c>
      <c r="Q4" s="45" t="s">
        <v>75</v>
      </c>
      <c r="R4" s="45" t="s">
        <v>76</v>
      </c>
      <c r="S4" s="45" t="s">
        <v>64</v>
      </c>
      <c r="T4" s="45" t="s">
        <v>66</v>
      </c>
      <c r="U4" s="64"/>
    </row>
    <row r="5" spans="1:21" x14ac:dyDescent="0.3">
      <c r="A5" s="65" t="s">
        <v>40</v>
      </c>
      <c r="B5" s="4" t="s">
        <v>36</v>
      </c>
      <c r="C5" s="29">
        <f>SUM(C3*C4)</f>
        <v>1200000</v>
      </c>
      <c r="F5" s="26" t="s">
        <v>47</v>
      </c>
      <c r="G5" s="26">
        <v>152</v>
      </c>
      <c r="H5" s="26"/>
      <c r="I5" s="26">
        <v>152</v>
      </c>
      <c r="J5" s="26"/>
      <c r="K5" s="26">
        <v>152</v>
      </c>
      <c r="L5" s="26"/>
      <c r="M5" s="26">
        <v>152</v>
      </c>
      <c r="N5" s="26"/>
      <c r="O5" s="26">
        <v>152</v>
      </c>
      <c r="P5" s="26"/>
      <c r="Q5" s="26">
        <v>152</v>
      </c>
      <c r="R5" s="26"/>
      <c r="S5" s="26">
        <v>152</v>
      </c>
      <c r="T5" s="4"/>
      <c r="U5" s="58">
        <f>SUM(G5:T5)</f>
        <v>1064</v>
      </c>
    </row>
    <row r="6" spans="1:21" x14ac:dyDescent="0.3">
      <c r="A6" s="65"/>
      <c r="B6" s="4" t="s">
        <v>37</v>
      </c>
      <c r="C6" s="30">
        <v>0.1</v>
      </c>
      <c r="F6" s="4" t="s">
        <v>80</v>
      </c>
      <c r="G6" s="29">
        <f>SUM($C$15)</f>
        <v>203680000</v>
      </c>
      <c r="H6" s="29"/>
      <c r="I6" s="29">
        <f t="shared" ref="I6:S6" si="0">SUM($C$15)</f>
        <v>203680000</v>
      </c>
      <c r="J6" s="29"/>
      <c r="K6" s="29">
        <f t="shared" si="0"/>
        <v>203680000</v>
      </c>
      <c r="L6" s="29"/>
      <c r="M6" s="29">
        <f t="shared" si="0"/>
        <v>203680000</v>
      </c>
      <c r="N6" s="29"/>
      <c r="O6" s="29">
        <f t="shared" si="0"/>
        <v>203680000</v>
      </c>
      <c r="P6" s="29"/>
      <c r="Q6" s="29">
        <f t="shared" si="0"/>
        <v>203680000</v>
      </c>
      <c r="R6" s="29"/>
      <c r="S6" s="29">
        <f t="shared" si="0"/>
        <v>203680000</v>
      </c>
      <c r="T6" s="29"/>
      <c r="U6" s="31">
        <f>SUM(G6:T6)</f>
        <v>1425760000</v>
      </c>
    </row>
    <row r="7" spans="1:21" x14ac:dyDescent="0.3">
      <c r="A7" s="65"/>
      <c r="B7" s="4" t="s">
        <v>38</v>
      </c>
      <c r="C7" s="31">
        <f>SUM(C5*C6)</f>
        <v>120000</v>
      </c>
      <c r="F7" s="4" t="s">
        <v>83</v>
      </c>
      <c r="G7" s="29">
        <f>SUM($C$23)</f>
        <v>440800000</v>
      </c>
      <c r="H7" s="29"/>
      <c r="I7" s="29">
        <f t="shared" ref="I7:S7" si="1">SUM($C$23)</f>
        <v>440800000</v>
      </c>
      <c r="J7" s="29"/>
      <c r="K7" s="29">
        <f t="shared" si="1"/>
        <v>440800000</v>
      </c>
      <c r="L7" s="29"/>
      <c r="M7" s="29">
        <f t="shared" si="1"/>
        <v>440800000</v>
      </c>
      <c r="N7" s="29"/>
      <c r="O7" s="29">
        <f t="shared" si="1"/>
        <v>440800000</v>
      </c>
      <c r="P7" s="29"/>
      <c r="Q7" s="29">
        <f t="shared" si="1"/>
        <v>440800000</v>
      </c>
      <c r="R7" s="29"/>
      <c r="S7" s="29">
        <f t="shared" si="1"/>
        <v>440800000</v>
      </c>
      <c r="T7" s="29"/>
      <c r="U7" s="31">
        <f t="shared" ref="U7:U10" si="2">SUM(G7:T7)</f>
        <v>3085600000</v>
      </c>
    </row>
    <row r="8" spans="1:21" x14ac:dyDescent="0.3">
      <c r="A8" s="65"/>
      <c r="B8" s="4" t="s">
        <v>39</v>
      </c>
      <c r="C8" s="31">
        <v>20000</v>
      </c>
      <c r="D8" s="29">
        <v>15366</v>
      </c>
      <c r="F8" s="4" t="s">
        <v>85</v>
      </c>
      <c r="G8" s="29">
        <f>SUM($C$27)</f>
        <v>237120000</v>
      </c>
      <c r="H8" s="29"/>
      <c r="I8" s="29">
        <f t="shared" ref="I8:S8" si="3">SUM($C$27)</f>
        <v>237120000</v>
      </c>
      <c r="J8" s="29"/>
      <c r="K8" s="29">
        <f t="shared" si="3"/>
        <v>237120000</v>
      </c>
      <c r="L8" s="29"/>
      <c r="M8" s="29">
        <f t="shared" si="3"/>
        <v>237120000</v>
      </c>
      <c r="N8" s="29"/>
      <c r="O8" s="29">
        <f t="shared" si="3"/>
        <v>237120000</v>
      </c>
      <c r="P8" s="29"/>
      <c r="Q8" s="29">
        <f t="shared" si="3"/>
        <v>237120000</v>
      </c>
      <c r="R8" s="29"/>
      <c r="S8" s="29">
        <f t="shared" si="3"/>
        <v>237120000</v>
      </c>
      <c r="T8" s="29"/>
      <c r="U8" s="31">
        <f t="shared" si="2"/>
        <v>1659840000</v>
      </c>
    </row>
    <row r="9" spans="1:21" x14ac:dyDescent="0.3">
      <c r="A9" s="65"/>
      <c r="B9" s="4"/>
      <c r="C9" s="31"/>
      <c r="D9" s="29"/>
      <c r="F9" s="4" t="s">
        <v>92</v>
      </c>
      <c r="G9" s="29">
        <f>SUM($C$47)</f>
        <v>53000000</v>
      </c>
      <c r="H9" s="29">
        <f t="shared" ref="H9:T9" si="4">SUM($C$47)</f>
        <v>53000000</v>
      </c>
      <c r="I9" s="29">
        <f t="shared" si="4"/>
        <v>53000000</v>
      </c>
      <c r="J9" s="29">
        <f t="shared" si="4"/>
        <v>53000000</v>
      </c>
      <c r="K9" s="29">
        <f t="shared" si="4"/>
        <v>53000000</v>
      </c>
      <c r="L9" s="29">
        <f t="shared" si="4"/>
        <v>53000000</v>
      </c>
      <c r="M9" s="29">
        <f t="shared" si="4"/>
        <v>53000000</v>
      </c>
      <c r="N9" s="29">
        <f t="shared" si="4"/>
        <v>53000000</v>
      </c>
      <c r="O9" s="29">
        <f t="shared" si="4"/>
        <v>53000000</v>
      </c>
      <c r="P9" s="29">
        <f t="shared" si="4"/>
        <v>53000000</v>
      </c>
      <c r="Q9" s="29">
        <f t="shared" si="4"/>
        <v>53000000</v>
      </c>
      <c r="R9" s="29">
        <f t="shared" si="4"/>
        <v>53000000</v>
      </c>
      <c r="S9" s="29">
        <f t="shared" si="4"/>
        <v>53000000</v>
      </c>
      <c r="T9" s="29">
        <f t="shared" si="4"/>
        <v>53000000</v>
      </c>
      <c r="U9" s="31">
        <f t="shared" si="2"/>
        <v>742000000</v>
      </c>
    </row>
    <row r="10" spans="1:21" x14ac:dyDescent="0.3">
      <c r="A10" s="65"/>
      <c r="B10" s="4"/>
      <c r="C10" s="31"/>
      <c r="D10" s="29"/>
      <c r="F10" s="4" t="s">
        <v>90</v>
      </c>
      <c r="G10" s="43">
        <f>SUM(G8-G9)</f>
        <v>184120000</v>
      </c>
      <c r="H10" s="43">
        <f t="shared" ref="H10:T10" si="5">SUM(H8-H9)</f>
        <v>-53000000</v>
      </c>
      <c r="I10" s="43">
        <f t="shared" si="5"/>
        <v>184120000</v>
      </c>
      <c r="J10" s="43">
        <f t="shared" si="5"/>
        <v>-53000000</v>
      </c>
      <c r="K10" s="43">
        <f t="shared" si="5"/>
        <v>184120000</v>
      </c>
      <c r="L10" s="43">
        <f t="shared" si="5"/>
        <v>-53000000</v>
      </c>
      <c r="M10" s="43">
        <f t="shared" si="5"/>
        <v>184120000</v>
      </c>
      <c r="N10" s="43">
        <f t="shared" si="5"/>
        <v>-53000000</v>
      </c>
      <c r="O10" s="43">
        <f t="shared" si="5"/>
        <v>184120000</v>
      </c>
      <c r="P10" s="43">
        <f t="shared" si="5"/>
        <v>-53000000</v>
      </c>
      <c r="Q10" s="43">
        <f t="shared" si="5"/>
        <v>184120000</v>
      </c>
      <c r="R10" s="43">
        <f t="shared" si="5"/>
        <v>-53000000</v>
      </c>
      <c r="S10" s="43">
        <f t="shared" si="5"/>
        <v>184120000</v>
      </c>
      <c r="T10" s="43">
        <f t="shared" si="5"/>
        <v>-53000000</v>
      </c>
      <c r="U10" s="44">
        <f t="shared" si="2"/>
        <v>917840000</v>
      </c>
    </row>
    <row r="11" spans="1:21" x14ac:dyDescent="0.3">
      <c r="A11" s="65"/>
      <c r="B11" s="10" t="s">
        <v>45</v>
      </c>
      <c r="C11" s="32">
        <f>SUM(C5,C7,C8,C9:C10)</f>
        <v>1340000</v>
      </c>
      <c r="D11" s="29"/>
    </row>
    <row r="12" spans="1:21" x14ac:dyDescent="0.3">
      <c r="A12" s="29"/>
      <c r="B12" s="29"/>
      <c r="C12" s="29"/>
      <c r="D12" s="29"/>
    </row>
    <row r="13" spans="1:21" ht="26.25" x14ac:dyDescent="0.3">
      <c r="A13" s="66" t="s">
        <v>22</v>
      </c>
      <c r="B13" s="37" t="s">
        <v>15</v>
      </c>
      <c r="C13" s="49">
        <v>152</v>
      </c>
      <c r="D13" s="29"/>
      <c r="F13" s="46" t="s">
        <v>96</v>
      </c>
      <c r="G13" t="s">
        <v>105</v>
      </c>
    </row>
    <row r="14" spans="1:21" x14ac:dyDescent="0.3">
      <c r="A14" s="66"/>
      <c r="B14" s="33" t="s">
        <v>48</v>
      </c>
      <c r="C14" s="29">
        <f>SUM(C11)</f>
        <v>1340000</v>
      </c>
      <c r="D14" s="29"/>
      <c r="F14" s="64" t="s">
        <v>104</v>
      </c>
      <c r="G14" s="64" t="s">
        <v>77</v>
      </c>
      <c r="H14" s="64"/>
      <c r="I14" s="64"/>
      <c r="J14" s="64"/>
      <c r="K14" s="64"/>
      <c r="L14" s="64"/>
      <c r="M14" s="64"/>
      <c r="N14" s="64"/>
      <c r="O14" s="64" t="s">
        <v>78</v>
      </c>
      <c r="P14" s="64"/>
      <c r="Q14" s="64"/>
      <c r="R14" s="64"/>
      <c r="S14" s="64"/>
      <c r="T14" s="64"/>
      <c r="U14" s="64" t="s">
        <v>93</v>
      </c>
    </row>
    <row r="15" spans="1:21" x14ac:dyDescent="0.3">
      <c r="A15" s="66"/>
      <c r="B15" s="38" t="s">
        <v>49</v>
      </c>
      <c r="C15" s="39">
        <f>SUM(C13*C14)</f>
        <v>203680000</v>
      </c>
      <c r="D15" s="29"/>
      <c r="F15" s="64"/>
      <c r="G15" s="45" t="s">
        <v>65</v>
      </c>
      <c r="H15" s="45" t="s">
        <v>66</v>
      </c>
      <c r="I15" s="45" t="s">
        <v>67</v>
      </c>
      <c r="J15" s="45" t="s">
        <v>68</v>
      </c>
      <c r="K15" s="45" t="s">
        <v>69</v>
      </c>
      <c r="L15" s="45" t="s">
        <v>70</v>
      </c>
      <c r="M15" s="45" t="s">
        <v>71</v>
      </c>
      <c r="N15" s="45" t="s">
        <v>72</v>
      </c>
      <c r="O15" s="45" t="s">
        <v>73</v>
      </c>
      <c r="P15" s="45" t="s">
        <v>74</v>
      </c>
      <c r="Q15" s="45" t="s">
        <v>75</v>
      </c>
      <c r="R15" s="45" t="s">
        <v>76</v>
      </c>
      <c r="S15" s="45" t="s">
        <v>64</v>
      </c>
      <c r="T15" s="45" t="s">
        <v>66</v>
      </c>
      <c r="U15" s="64"/>
    </row>
    <row r="16" spans="1:21" x14ac:dyDescent="0.3">
      <c r="A16" s="29"/>
      <c r="B16" s="29"/>
      <c r="C16" s="29"/>
      <c r="D16" s="29"/>
      <c r="F16" s="26" t="s">
        <v>47</v>
      </c>
      <c r="G16" s="26">
        <v>152</v>
      </c>
      <c r="H16" s="26"/>
      <c r="I16" s="26">
        <v>152</v>
      </c>
      <c r="J16" s="26"/>
      <c r="K16" s="26">
        <v>152</v>
      </c>
      <c r="L16" s="26"/>
      <c r="M16" s="26">
        <v>152</v>
      </c>
      <c r="N16" s="26"/>
      <c r="O16" s="26">
        <v>152</v>
      </c>
      <c r="P16" s="26"/>
      <c r="Q16" s="26">
        <v>152</v>
      </c>
      <c r="R16" s="26"/>
      <c r="S16" s="26">
        <v>152</v>
      </c>
      <c r="T16" s="4"/>
      <c r="U16" s="58">
        <f>SUM(G16:T16)</f>
        <v>1064</v>
      </c>
    </row>
    <row r="17" spans="1:21" x14ac:dyDescent="0.3">
      <c r="A17" s="68" t="s">
        <v>56</v>
      </c>
      <c r="B17" s="42" t="s">
        <v>57</v>
      </c>
      <c r="C17" s="35">
        <v>3300000</v>
      </c>
      <c r="D17" s="29"/>
      <c r="F17" s="4" t="s">
        <v>80</v>
      </c>
      <c r="G17" s="29">
        <f>SUM($C$15)</f>
        <v>203680000</v>
      </c>
      <c r="H17" s="29"/>
      <c r="I17" s="29">
        <f t="shared" ref="I17:S17" si="6">SUM($C$15)</f>
        <v>203680000</v>
      </c>
      <c r="J17" s="29"/>
      <c r="K17" s="29">
        <f t="shared" si="6"/>
        <v>203680000</v>
      </c>
      <c r="L17" s="29"/>
      <c r="M17" s="29">
        <f t="shared" si="6"/>
        <v>203680000</v>
      </c>
      <c r="N17" s="29"/>
      <c r="O17" s="29">
        <f t="shared" si="6"/>
        <v>203680000</v>
      </c>
      <c r="P17" s="29"/>
      <c r="Q17" s="29">
        <f t="shared" si="6"/>
        <v>203680000</v>
      </c>
      <c r="R17" s="29"/>
      <c r="S17" s="29">
        <f t="shared" si="6"/>
        <v>203680000</v>
      </c>
      <c r="T17" s="29"/>
      <c r="U17" s="31">
        <f>SUM(G17:T17)</f>
        <v>1425760000</v>
      </c>
    </row>
    <row r="18" spans="1:21" x14ac:dyDescent="0.3">
      <c r="A18" s="68"/>
      <c r="B18" s="42" t="s">
        <v>58</v>
      </c>
      <c r="C18" s="35">
        <v>2500000</v>
      </c>
      <c r="D18" s="29"/>
      <c r="F18" s="4" t="s">
        <v>97</v>
      </c>
      <c r="G18" s="29">
        <f>SUM($C$22)</f>
        <v>380000000</v>
      </c>
      <c r="H18" s="29"/>
      <c r="I18" s="29">
        <f t="shared" ref="I18:S18" si="7">SUM($C$22)</f>
        <v>380000000</v>
      </c>
      <c r="J18" s="29"/>
      <c r="K18" s="29">
        <f t="shared" si="7"/>
        <v>380000000</v>
      </c>
      <c r="L18" s="29"/>
      <c r="M18" s="29">
        <f t="shared" si="7"/>
        <v>380000000</v>
      </c>
      <c r="N18" s="29"/>
      <c r="O18" s="29">
        <f t="shared" si="7"/>
        <v>380000000</v>
      </c>
      <c r="P18" s="29"/>
      <c r="Q18" s="29">
        <f t="shared" si="7"/>
        <v>380000000</v>
      </c>
      <c r="R18" s="29"/>
      <c r="S18" s="29">
        <f t="shared" si="7"/>
        <v>380000000</v>
      </c>
      <c r="T18" s="29"/>
      <c r="U18" s="31">
        <f t="shared" ref="U18:U21" si="8">SUM(G18:T18)</f>
        <v>2660000000</v>
      </c>
    </row>
    <row r="19" spans="1:21" x14ac:dyDescent="0.3">
      <c r="A19" s="68"/>
      <c r="B19" s="34" t="s">
        <v>60</v>
      </c>
      <c r="C19" s="35" cm="1">
        <f t="array" ref="C19">SUM(C17:C18/2)</f>
        <v>2900000</v>
      </c>
      <c r="D19" s="29"/>
      <c r="F19" s="4" t="s">
        <v>98</v>
      </c>
      <c r="G19" s="29">
        <f>SUM($C$26)</f>
        <v>176320000</v>
      </c>
      <c r="H19" s="29"/>
      <c r="I19" s="29">
        <f t="shared" ref="I19:S19" si="9">SUM($C$26)</f>
        <v>176320000</v>
      </c>
      <c r="J19" s="29"/>
      <c r="K19" s="29">
        <f t="shared" si="9"/>
        <v>176320000</v>
      </c>
      <c r="L19" s="29"/>
      <c r="M19" s="29">
        <f t="shared" si="9"/>
        <v>176320000</v>
      </c>
      <c r="N19" s="29"/>
      <c r="O19" s="29">
        <f t="shared" si="9"/>
        <v>176320000</v>
      </c>
      <c r="P19" s="29"/>
      <c r="Q19" s="29">
        <f t="shared" si="9"/>
        <v>176320000</v>
      </c>
      <c r="R19" s="29"/>
      <c r="S19" s="29">
        <f t="shared" si="9"/>
        <v>176320000</v>
      </c>
      <c r="T19" s="29"/>
      <c r="U19" s="31">
        <f t="shared" si="8"/>
        <v>1234240000</v>
      </c>
    </row>
    <row r="20" spans="1:21" x14ac:dyDescent="0.3">
      <c r="A20" s="29"/>
      <c r="B20" s="33"/>
      <c r="C20" s="29"/>
      <c r="D20" s="29"/>
      <c r="F20" s="4" t="s">
        <v>92</v>
      </c>
      <c r="G20" s="29">
        <f>SUM($C$47)</f>
        <v>53000000</v>
      </c>
      <c r="H20" s="29">
        <f t="shared" ref="H20:T20" si="10">SUM($C$47)</f>
        <v>53000000</v>
      </c>
      <c r="I20" s="29">
        <f t="shared" si="10"/>
        <v>53000000</v>
      </c>
      <c r="J20" s="29">
        <f t="shared" si="10"/>
        <v>53000000</v>
      </c>
      <c r="K20" s="29">
        <f t="shared" si="10"/>
        <v>53000000</v>
      </c>
      <c r="L20" s="29">
        <f t="shared" si="10"/>
        <v>53000000</v>
      </c>
      <c r="M20" s="29">
        <f t="shared" si="10"/>
        <v>53000000</v>
      </c>
      <c r="N20" s="29">
        <f t="shared" si="10"/>
        <v>53000000</v>
      </c>
      <c r="O20" s="29">
        <f t="shared" si="10"/>
        <v>53000000</v>
      </c>
      <c r="P20" s="29">
        <f t="shared" si="10"/>
        <v>53000000</v>
      </c>
      <c r="Q20" s="29">
        <f t="shared" si="10"/>
        <v>53000000</v>
      </c>
      <c r="R20" s="29">
        <f t="shared" si="10"/>
        <v>53000000</v>
      </c>
      <c r="S20" s="29">
        <f t="shared" si="10"/>
        <v>53000000</v>
      </c>
      <c r="T20" s="29">
        <f t="shared" si="10"/>
        <v>53000000</v>
      </c>
      <c r="U20" s="31">
        <f t="shared" si="8"/>
        <v>742000000</v>
      </c>
    </row>
    <row r="21" spans="1:21" x14ac:dyDescent="0.3">
      <c r="A21" s="66" t="s">
        <v>59</v>
      </c>
      <c r="B21" s="40" t="s">
        <v>57</v>
      </c>
      <c r="C21" s="41">
        <f>SUM(C17*C13)</f>
        <v>501600000</v>
      </c>
      <c r="D21" s="29"/>
      <c r="F21" s="4" t="s">
        <v>90</v>
      </c>
      <c r="G21" s="43">
        <f>SUM(G19-G20)</f>
        <v>123320000</v>
      </c>
      <c r="H21" s="43">
        <f t="shared" ref="H21:T21" si="11">SUM(H19-H20)</f>
        <v>-53000000</v>
      </c>
      <c r="I21" s="43">
        <f t="shared" si="11"/>
        <v>123320000</v>
      </c>
      <c r="J21" s="43">
        <f t="shared" si="11"/>
        <v>-53000000</v>
      </c>
      <c r="K21" s="43">
        <f t="shared" si="11"/>
        <v>123320000</v>
      </c>
      <c r="L21" s="43">
        <f t="shared" si="11"/>
        <v>-53000000</v>
      </c>
      <c r="M21" s="43">
        <f t="shared" si="11"/>
        <v>123320000</v>
      </c>
      <c r="N21" s="43">
        <f t="shared" si="11"/>
        <v>-53000000</v>
      </c>
      <c r="O21" s="43">
        <f t="shared" si="11"/>
        <v>123320000</v>
      </c>
      <c r="P21" s="43">
        <f t="shared" si="11"/>
        <v>-53000000</v>
      </c>
      <c r="Q21" s="43">
        <f t="shared" si="11"/>
        <v>123320000</v>
      </c>
      <c r="R21" s="43">
        <f t="shared" si="11"/>
        <v>-53000000</v>
      </c>
      <c r="S21" s="43">
        <f t="shared" si="11"/>
        <v>123320000</v>
      </c>
      <c r="T21" s="43">
        <f t="shared" si="11"/>
        <v>-53000000</v>
      </c>
      <c r="U21" s="44">
        <f t="shared" si="8"/>
        <v>492240000</v>
      </c>
    </row>
    <row r="22" spans="1:21" x14ac:dyDescent="0.3">
      <c r="A22" s="66"/>
      <c r="B22" s="40" t="s">
        <v>58</v>
      </c>
      <c r="C22" s="41">
        <f>SUM(C18*C13)</f>
        <v>380000000</v>
      </c>
      <c r="D22" s="29"/>
    </row>
    <row r="23" spans="1:21" x14ac:dyDescent="0.3">
      <c r="A23" s="66"/>
      <c r="B23" s="38" t="s">
        <v>60</v>
      </c>
      <c r="C23" s="39">
        <f>SUM(C19*C13)</f>
        <v>440800000</v>
      </c>
      <c r="D23" s="29"/>
    </row>
    <row r="24" spans="1:21" x14ac:dyDescent="0.3">
      <c r="A24" s="29"/>
      <c r="B24" s="29"/>
      <c r="C24" s="29"/>
      <c r="D24" s="29"/>
      <c r="F24" s="46" t="s">
        <v>99</v>
      </c>
      <c r="G24" t="s">
        <v>105</v>
      </c>
    </row>
    <row r="25" spans="1:21" x14ac:dyDescent="0.3">
      <c r="A25" s="67" t="s">
        <v>61</v>
      </c>
      <c r="B25" s="40" t="s">
        <v>86</v>
      </c>
      <c r="C25" s="41">
        <f>SUM(C21-C15)</f>
        <v>297920000</v>
      </c>
      <c r="D25" s="29"/>
      <c r="F25" s="64" t="s">
        <v>104</v>
      </c>
      <c r="G25" s="64" t="s">
        <v>77</v>
      </c>
      <c r="H25" s="64"/>
      <c r="I25" s="64"/>
      <c r="J25" s="64"/>
      <c r="K25" s="64"/>
      <c r="L25" s="64"/>
      <c r="M25" s="64"/>
      <c r="N25" s="64"/>
      <c r="O25" s="64" t="s">
        <v>78</v>
      </c>
      <c r="P25" s="64"/>
      <c r="Q25" s="64"/>
      <c r="R25" s="64"/>
      <c r="S25" s="64"/>
      <c r="T25" s="64"/>
      <c r="U25" s="64" t="s">
        <v>93</v>
      </c>
    </row>
    <row r="26" spans="1:21" x14ac:dyDescent="0.3">
      <c r="A26" s="66"/>
      <c r="B26" s="40" t="s">
        <v>87</v>
      </c>
      <c r="C26" s="41">
        <f>SUM(C22-C15)</f>
        <v>176320000</v>
      </c>
      <c r="D26" s="29"/>
      <c r="F26" s="64"/>
      <c r="G26" s="45" t="s">
        <v>65</v>
      </c>
      <c r="H26" s="45" t="s">
        <v>66</v>
      </c>
      <c r="I26" s="45" t="s">
        <v>67</v>
      </c>
      <c r="J26" s="45" t="s">
        <v>68</v>
      </c>
      <c r="K26" s="45" t="s">
        <v>69</v>
      </c>
      <c r="L26" s="45" t="s">
        <v>70</v>
      </c>
      <c r="M26" s="45" t="s">
        <v>71</v>
      </c>
      <c r="N26" s="45" t="s">
        <v>72</v>
      </c>
      <c r="O26" s="45" t="s">
        <v>73</v>
      </c>
      <c r="P26" s="45" t="s">
        <v>74</v>
      </c>
      <c r="Q26" s="45" t="s">
        <v>75</v>
      </c>
      <c r="R26" s="45" t="s">
        <v>76</v>
      </c>
      <c r="S26" s="45" t="s">
        <v>64</v>
      </c>
      <c r="T26" s="45" t="s">
        <v>66</v>
      </c>
      <c r="U26" s="64"/>
    </row>
    <row r="27" spans="1:21" x14ac:dyDescent="0.3">
      <c r="A27" s="66"/>
      <c r="B27" s="38" t="s">
        <v>88</v>
      </c>
      <c r="C27" s="48">
        <f>SUM(C23-C15)</f>
        <v>237120000</v>
      </c>
      <c r="D27" s="29"/>
      <c r="F27" s="26" t="s">
        <v>47</v>
      </c>
      <c r="G27" s="26">
        <v>152</v>
      </c>
      <c r="H27" s="26"/>
      <c r="I27" s="26">
        <v>152</v>
      </c>
      <c r="J27" s="26"/>
      <c r="K27" s="26">
        <v>152</v>
      </c>
      <c r="L27" s="26"/>
      <c r="M27" s="26">
        <v>152</v>
      </c>
      <c r="N27" s="26"/>
      <c r="O27" s="26">
        <v>152</v>
      </c>
      <c r="P27" s="26"/>
      <c r="Q27" s="26">
        <v>152</v>
      </c>
      <c r="R27" s="26"/>
      <c r="S27" s="26">
        <v>152</v>
      </c>
      <c r="T27" s="4"/>
      <c r="U27" s="58">
        <f>SUM(G27:T27)</f>
        <v>1064</v>
      </c>
    </row>
    <row r="28" spans="1:21" x14ac:dyDescent="0.3">
      <c r="A28" s="33"/>
      <c r="B28" s="33"/>
      <c r="C28" s="29"/>
      <c r="D28" s="29"/>
      <c r="F28" s="4" t="s">
        <v>80</v>
      </c>
      <c r="G28" s="29">
        <f>SUM($C$15)</f>
        <v>203680000</v>
      </c>
      <c r="H28" s="29"/>
      <c r="I28" s="29">
        <f t="shared" ref="I28:S28" si="12">SUM($C$15)</f>
        <v>203680000</v>
      </c>
      <c r="J28" s="29"/>
      <c r="K28" s="29">
        <f t="shared" si="12"/>
        <v>203680000</v>
      </c>
      <c r="L28" s="29"/>
      <c r="M28" s="29">
        <f t="shared" si="12"/>
        <v>203680000</v>
      </c>
      <c r="N28" s="29"/>
      <c r="O28" s="29">
        <f t="shared" si="12"/>
        <v>203680000</v>
      </c>
      <c r="P28" s="29"/>
      <c r="Q28" s="29">
        <f t="shared" si="12"/>
        <v>203680000</v>
      </c>
      <c r="R28" s="29"/>
      <c r="S28" s="29">
        <f t="shared" si="12"/>
        <v>203680000</v>
      </c>
      <c r="T28" s="29"/>
      <c r="U28" s="31">
        <f>SUM(G28:T28)</f>
        <v>1425760000</v>
      </c>
    </row>
    <row r="29" spans="1:21" x14ac:dyDescent="0.3">
      <c r="A29" s="29"/>
      <c r="B29" s="29"/>
      <c r="C29" s="29"/>
      <c r="D29" s="29"/>
      <c r="F29" s="4" t="s">
        <v>100</v>
      </c>
      <c r="G29" s="29">
        <f>SUM($C$21)</f>
        <v>501600000</v>
      </c>
      <c r="H29" s="29"/>
      <c r="I29" s="29">
        <f t="shared" ref="I29:S29" si="13">SUM($C$21)</f>
        <v>501600000</v>
      </c>
      <c r="J29" s="29"/>
      <c r="K29" s="29">
        <f t="shared" si="13"/>
        <v>501600000</v>
      </c>
      <c r="L29" s="29"/>
      <c r="M29" s="29">
        <f t="shared" si="13"/>
        <v>501600000</v>
      </c>
      <c r="N29" s="29"/>
      <c r="O29" s="29">
        <f t="shared" si="13"/>
        <v>501600000</v>
      </c>
      <c r="P29" s="29"/>
      <c r="Q29" s="29">
        <f t="shared" si="13"/>
        <v>501600000</v>
      </c>
      <c r="R29" s="29"/>
      <c r="S29" s="29">
        <f t="shared" si="13"/>
        <v>501600000</v>
      </c>
      <c r="T29" s="29"/>
      <c r="U29" s="31">
        <f t="shared" ref="U29:U32" si="14">SUM(G29:T29)</f>
        <v>3511200000</v>
      </c>
    </row>
    <row r="30" spans="1:21" x14ac:dyDescent="0.3">
      <c r="A30" s="65" t="s">
        <v>43</v>
      </c>
      <c r="B30" s="53" t="s">
        <v>41</v>
      </c>
      <c r="C30" s="54">
        <v>3000000</v>
      </c>
      <c r="F30" s="4" t="s">
        <v>101</v>
      </c>
      <c r="G30" s="29">
        <f>SUM($C$25)</f>
        <v>297920000</v>
      </c>
      <c r="H30" s="29"/>
      <c r="I30" s="29">
        <f t="shared" ref="I30:S30" si="15">SUM($C$25)</f>
        <v>297920000</v>
      </c>
      <c r="J30" s="29"/>
      <c r="K30" s="29">
        <f t="shared" si="15"/>
        <v>297920000</v>
      </c>
      <c r="L30" s="29"/>
      <c r="M30" s="29">
        <f t="shared" si="15"/>
        <v>297920000</v>
      </c>
      <c r="N30" s="29"/>
      <c r="O30" s="29">
        <f t="shared" si="15"/>
        <v>297920000</v>
      </c>
      <c r="P30" s="29"/>
      <c r="Q30" s="29">
        <f t="shared" si="15"/>
        <v>297920000</v>
      </c>
      <c r="R30" s="29"/>
      <c r="S30" s="29">
        <f t="shared" si="15"/>
        <v>297920000</v>
      </c>
      <c r="T30" s="29"/>
      <c r="U30" s="31">
        <f t="shared" si="14"/>
        <v>2085440000</v>
      </c>
    </row>
    <row r="31" spans="1:21" x14ac:dyDescent="0.3">
      <c r="A31" s="65"/>
      <c r="B31" s="55" t="s">
        <v>51</v>
      </c>
      <c r="C31" s="56">
        <v>1000000</v>
      </c>
      <c r="F31" s="4" t="s">
        <v>92</v>
      </c>
      <c r="G31" s="29">
        <f>SUM($C$47)</f>
        <v>53000000</v>
      </c>
      <c r="H31" s="29">
        <f t="shared" ref="H31:T31" si="16">SUM($C$47)</f>
        <v>53000000</v>
      </c>
      <c r="I31" s="29">
        <f t="shared" si="16"/>
        <v>53000000</v>
      </c>
      <c r="J31" s="29">
        <f t="shared" si="16"/>
        <v>53000000</v>
      </c>
      <c r="K31" s="29">
        <f t="shared" si="16"/>
        <v>53000000</v>
      </c>
      <c r="L31" s="29">
        <f t="shared" si="16"/>
        <v>53000000</v>
      </c>
      <c r="M31" s="29">
        <f t="shared" si="16"/>
        <v>53000000</v>
      </c>
      <c r="N31" s="29">
        <f t="shared" si="16"/>
        <v>53000000</v>
      </c>
      <c r="O31" s="29">
        <f t="shared" si="16"/>
        <v>53000000</v>
      </c>
      <c r="P31" s="29">
        <f t="shared" si="16"/>
        <v>53000000</v>
      </c>
      <c r="Q31" s="29">
        <f t="shared" si="16"/>
        <v>53000000</v>
      </c>
      <c r="R31" s="29">
        <f t="shared" si="16"/>
        <v>53000000</v>
      </c>
      <c r="S31" s="29">
        <f t="shared" si="16"/>
        <v>53000000</v>
      </c>
      <c r="T31" s="29">
        <f t="shared" si="16"/>
        <v>53000000</v>
      </c>
      <c r="U31" s="31">
        <f t="shared" si="14"/>
        <v>742000000</v>
      </c>
    </row>
    <row r="32" spans="1:21" x14ac:dyDescent="0.3">
      <c r="A32" s="65"/>
      <c r="B32" s="53" t="s">
        <v>50</v>
      </c>
      <c r="C32" s="54">
        <v>4000000</v>
      </c>
      <c r="F32" s="4" t="s">
        <v>90</v>
      </c>
      <c r="G32" s="43">
        <f>SUM(G30-G31)</f>
        <v>244920000</v>
      </c>
      <c r="H32" s="43">
        <f t="shared" ref="H32:T32" si="17">SUM(H30-H31)</f>
        <v>-53000000</v>
      </c>
      <c r="I32" s="43">
        <f t="shared" si="17"/>
        <v>244920000</v>
      </c>
      <c r="J32" s="43">
        <f t="shared" si="17"/>
        <v>-53000000</v>
      </c>
      <c r="K32" s="43">
        <f t="shared" si="17"/>
        <v>244920000</v>
      </c>
      <c r="L32" s="43">
        <f t="shared" si="17"/>
        <v>-53000000</v>
      </c>
      <c r="M32" s="43">
        <f t="shared" si="17"/>
        <v>244920000</v>
      </c>
      <c r="N32" s="43">
        <f t="shared" si="17"/>
        <v>-53000000</v>
      </c>
      <c r="O32" s="43">
        <f t="shared" si="17"/>
        <v>244920000</v>
      </c>
      <c r="P32" s="43">
        <f t="shared" si="17"/>
        <v>-53000000</v>
      </c>
      <c r="Q32" s="43">
        <f t="shared" si="17"/>
        <v>244920000</v>
      </c>
      <c r="R32" s="43">
        <f t="shared" si="17"/>
        <v>-53000000</v>
      </c>
      <c r="S32" s="43">
        <f t="shared" si="17"/>
        <v>244920000</v>
      </c>
      <c r="T32" s="43">
        <f t="shared" si="17"/>
        <v>-53000000</v>
      </c>
      <c r="U32" s="44">
        <f t="shared" si="14"/>
        <v>1343440000</v>
      </c>
    </row>
    <row r="33" spans="1:3" x14ac:dyDescent="0.3">
      <c r="A33" s="65"/>
      <c r="B33" s="55" t="s">
        <v>44</v>
      </c>
      <c r="C33" s="56">
        <v>1000000</v>
      </c>
    </row>
    <row r="34" spans="1:3" x14ac:dyDescent="0.3">
      <c r="A34" s="65"/>
      <c r="B34" s="12" t="s">
        <v>108</v>
      </c>
      <c r="C34" s="36">
        <v>30000000</v>
      </c>
    </row>
    <row r="35" spans="1:3" x14ac:dyDescent="0.3">
      <c r="A35" s="65"/>
      <c r="C35" s="29"/>
    </row>
    <row r="36" spans="1:3" x14ac:dyDescent="0.3">
      <c r="A36" s="65"/>
      <c r="B36" s="10" t="s">
        <v>53</v>
      </c>
      <c r="C36" s="36">
        <f>SUM(C30:C35)</f>
        <v>39000000</v>
      </c>
    </row>
    <row r="38" spans="1:3" x14ac:dyDescent="0.3">
      <c r="A38" s="65" t="s">
        <v>52</v>
      </c>
      <c r="B38" s="57" t="s">
        <v>55</v>
      </c>
      <c r="C38" s="56">
        <v>2000000</v>
      </c>
    </row>
    <row r="39" spans="1:3" x14ac:dyDescent="0.3">
      <c r="A39" s="65"/>
      <c r="B39" s="55" t="s">
        <v>102</v>
      </c>
      <c r="C39" s="56">
        <v>2000000</v>
      </c>
    </row>
    <row r="40" spans="1:3" x14ac:dyDescent="0.3">
      <c r="A40" s="65"/>
      <c r="B40" s="9" t="s">
        <v>109</v>
      </c>
      <c r="C40" s="36">
        <v>10000000</v>
      </c>
    </row>
    <row r="41" spans="1:3" x14ac:dyDescent="0.3">
      <c r="A41" s="65"/>
      <c r="B41" s="4"/>
      <c r="C41" s="29"/>
    </row>
    <row r="42" spans="1:3" x14ac:dyDescent="0.3">
      <c r="A42" s="65"/>
      <c r="C42" s="29"/>
    </row>
    <row r="43" spans="1:3" x14ac:dyDescent="0.3">
      <c r="A43" s="65"/>
      <c r="C43" s="29"/>
    </row>
    <row r="44" spans="1:3" x14ac:dyDescent="0.3">
      <c r="A44" s="65"/>
      <c r="B44" s="10" t="s">
        <v>54</v>
      </c>
      <c r="C44" s="54">
        <f>SUM(C38:C43)</f>
        <v>14000000</v>
      </c>
    </row>
    <row r="47" spans="1:3" ht="26.25" x14ac:dyDescent="0.3">
      <c r="A47" s="51" t="s">
        <v>62</v>
      </c>
      <c r="B47" s="51" t="s">
        <v>63</v>
      </c>
      <c r="C47" s="52">
        <f>SUM(C44,C36)</f>
        <v>53000000</v>
      </c>
    </row>
  </sheetData>
  <mergeCells count="19">
    <mergeCell ref="A13:A15"/>
    <mergeCell ref="F14:F15"/>
    <mergeCell ref="G14:N14"/>
    <mergeCell ref="O14:T14"/>
    <mergeCell ref="U14:U15"/>
    <mergeCell ref="F3:F4"/>
    <mergeCell ref="G3:N3"/>
    <mergeCell ref="O3:T3"/>
    <mergeCell ref="U3:U4"/>
    <mergeCell ref="A5:A11"/>
    <mergeCell ref="U25:U26"/>
    <mergeCell ref="A30:A36"/>
    <mergeCell ref="A38:A44"/>
    <mergeCell ref="A17:A19"/>
    <mergeCell ref="A21:A23"/>
    <mergeCell ref="A25:A27"/>
    <mergeCell ref="F25:F26"/>
    <mergeCell ref="G25:N25"/>
    <mergeCell ref="O25:T25"/>
  </mergeCells>
  <phoneticPr fontId="3" type="noConversion"/>
  <pageMargins left="0.25" right="0.25" top="0.75" bottom="0.75" header="0.3" footer="0.3"/>
  <pageSetup paperSize="9" scale="41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940C-B600-441A-AF2E-1CFBDB5CFD3C}">
  <sheetPr>
    <tabColor rgb="FF0070C0"/>
  </sheetPr>
  <dimension ref="A1:U47"/>
  <sheetViews>
    <sheetView view="pageBreakPreview" topLeftCell="G16" zoomScale="115" zoomScaleNormal="100" zoomScaleSheetLayoutView="115" workbookViewId="0">
      <selection activeCell="G41" sqref="G41"/>
    </sheetView>
  </sheetViews>
  <sheetFormatPr defaultRowHeight="16.5" x14ac:dyDescent="0.3"/>
  <cols>
    <col min="1" max="1" width="18.5" bestFit="1" customWidth="1"/>
    <col min="2" max="2" width="27.75" bestFit="1" customWidth="1"/>
    <col min="3" max="3" width="19.125" bestFit="1" customWidth="1"/>
    <col min="4" max="4" width="9.75" bestFit="1" customWidth="1"/>
    <col min="5" max="5" width="3.875" customWidth="1"/>
    <col min="6" max="6" width="28.625" bestFit="1" customWidth="1"/>
    <col min="7" max="7" width="14.75" bestFit="1" customWidth="1"/>
    <col min="8" max="8" width="13.625" bestFit="1" customWidth="1"/>
    <col min="9" max="9" width="14.75" bestFit="1" customWidth="1"/>
    <col min="10" max="10" width="13.625" bestFit="1" customWidth="1"/>
    <col min="11" max="11" width="14.75" bestFit="1" customWidth="1"/>
    <col min="12" max="12" width="13.625" bestFit="1" customWidth="1"/>
    <col min="13" max="13" width="14.75" bestFit="1" customWidth="1"/>
    <col min="14" max="14" width="13.625" bestFit="1" customWidth="1"/>
    <col min="15" max="15" width="14.75" bestFit="1" customWidth="1"/>
    <col min="16" max="16" width="13.625" bestFit="1" customWidth="1"/>
    <col min="17" max="17" width="14.75" bestFit="1" customWidth="1"/>
    <col min="18" max="18" width="13.625" bestFit="1" customWidth="1"/>
    <col min="19" max="19" width="14.75" bestFit="1" customWidth="1"/>
    <col min="20" max="20" width="13.625" bestFit="1" customWidth="1"/>
    <col min="21" max="21" width="16.625" bestFit="1" customWidth="1"/>
  </cols>
  <sheetData>
    <row r="1" spans="1:21" ht="17.25" x14ac:dyDescent="0.3">
      <c r="A1" s="47" t="s">
        <v>106</v>
      </c>
      <c r="B1" s="47"/>
      <c r="C1" s="47"/>
      <c r="D1" s="47"/>
      <c r="E1" s="47"/>
    </row>
    <row r="2" spans="1:21" x14ac:dyDescent="0.3">
      <c r="C2" s="9" t="s">
        <v>42</v>
      </c>
      <c r="F2" s="46" t="s">
        <v>94</v>
      </c>
      <c r="G2" t="s">
        <v>105</v>
      </c>
    </row>
    <row r="3" spans="1:21" ht="26.25" x14ac:dyDescent="0.3">
      <c r="B3" s="9" t="s">
        <v>31</v>
      </c>
      <c r="C3" s="50">
        <v>900</v>
      </c>
      <c r="F3" s="64" t="s">
        <v>107</v>
      </c>
      <c r="G3" s="64" t="s">
        <v>77</v>
      </c>
      <c r="H3" s="64"/>
      <c r="I3" s="64"/>
      <c r="J3" s="64"/>
      <c r="K3" s="64"/>
      <c r="L3" s="64"/>
      <c r="M3" s="64"/>
      <c r="N3" s="64"/>
      <c r="O3" s="64" t="s">
        <v>78</v>
      </c>
      <c r="P3" s="64"/>
      <c r="Q3" s="64"/>
      <c r="R3" s="64"/>
      <c r="S3" s="64"/>
      <c r="T3" s="64"/>
      <c r="U3" s="64" t="s">
        <v>93</v>
      </c>
    </row>
    <row r="4" spans="1:21" x14ac:dyDescent="0.3">
      <c r="B4" s="4" t="s">
        <v>19</v>
      </c>
      <c r="C4" s="29">
        <v>1600</v>
      </c>
      <c r="F4" s="64"/>
      <c r="G4" s="45" t="s">
        <v>65</v>
      </c>
      <c r="H4" s="45" t="s">
        <v>66</v>
      </c>
      <c r="I4" s="45" t="s">
        <v>67</v>
      </c>
      <c r="J4" s="45" t="s">
        <v>68</v>
      </c>
      <c r="K4" s="45" t="s">
        <v>69</v>
      </c>
      <c r="L4" s="45" t="s">
        <v>70</v>
      </c>
      <c r="M4" s="45" t="s">
        <v>71</v>
      </c>
      <c r="N4" s="45" t="s">
        <v>72</v>
      </c>
      <c r="O4" s="45" t="s">
        <v>73</v>
      </c>
      <c r="P4" s="45" t="s">
        <v>74</v>
      </c>
      <c r="Q4" s="45" t="s">
        <v>75</v>
      </c>
      <c r="R4" s="45" t="s">
        <v>76</v>
      </c>
      <c r="S4" s="45" t="s">
        <v>64</v>
      </c>
      <c r="T4" s="45" t="s">
        <v>66</v>
      </c>
      <c r="U4" s="64"/>
    </row>
    <row r="5" spans="1:21" x14ac:dyDescent="0.3">
      <c r="A5" s="65" t="s">
        <v>40</v>
      </c>
      <c r="B5" s="4" t="s">
        <v>36</v>
      </c>
      <c r="C5" s="29">
        <f>SUM(C3*C4)</f>
        <v>1440000</v>
      </c>
      <c r="F5" s="26" t="s">
        <v>47</v>
      </c>
      <c r="G5" s="26">
        <v>134</v>
      </c>
      <c r="H5" s="26"/>
      <c r="I5" s="26">
        <v>134</v>
      </c>
      <c r="J5" s="26"/>
      <c r="K5" s="26">
        <v>134</v>
      </c>
      <c r="L5" s="26"/>
      <c r="M5" s="26">
        <v>134</v>
      </c>
      <c r="N5" s="26"/>
      <c r="O5" s="26">
        <v>134</v>
      </c>
      <c r="P5" s="26"/>
      <c r="Q5" s="26">
        <v>134</v>
      </c>
      <c r="R5" s="26"/>
      <c r="S5" s="26">
        <v>134</v>
      </c>
      <c r="T5" s="26"/>
      <c r="U5" s="58">
        <f>SUM(G5:T5)</f>
        <v>938</v>
      </c>
    </row>
    <row r="6" spans="1:21" x14ac:dyDescent="0.3">
      <c r="A6" s="65"/>
      <c r="B6" s="4" t="s">
        <v>37</v>
      </c>
      <c r="C6" s="30">
        <v>0.1</v>
      </c>
      <c r="F6" s="4" t="s">
        <v>80</v>
      </c>
      <c r="G6" s="29">
        <f>SUM($C$15)</f>
        <v>214936000</v>
      </c>
      <c r="H6" s="29"/>
      <c r="I6" s="29">
        <f t="shared" ref="I6:S6" si="0">SUM($C$15)</f>
        <v>214936000</v>
      </c>
      <c r="J6" s="29"/>
      <c r="K6" s="29">
        <f t="shared" si="0"/>
        <v>214936000</v>
      </c>
      <c r="L6" s="29"/>
      <c r="M6" s="29">
        <f t="shared" si="0"/>
        <v>214936000</v>
      </c>
      <c r="N6" s="29"/>
      <c r="O6" s="29">
        <f t="shared" si="0"/>
        <v>214936000</v>
      </c>
      <c r="P6" s="29"/>
      <c r="Q6" s="29">
        <f t="shared" si="0"/>
        <v>214936000</v>
      </c>
      <c r="R6" s="29"/>
      <c r="S6" s="29">
        <f t="shared" si="0"/>
        <v>214936000</v>
      </c>
      <c r="T6" s="29"/>
      <c r="U6" s="31">
        <f>SUM(G6:T6)</f>
        <v>1504552000</v>
      </c>
    </row>
    <row r="7" spans="1:21" x14ac:dyDescent="0.3">
      <c r="A7" s="65"/>
      <c r="B7" s="4" t="s">
        <v>38</v>
      </c>
      <c r="C7" s="31">
        <f>SUM(C5*C6)</f>
        <v>144000</v>
      </c>
      <c r="F7" s="4" t="s">
        <v>83</v>
      </c>
      <c r="G7" s="29">
        <f>SUM($C$23)</f>
        <v>515900000</v>
      </c>
      <c r="H7" s="29"/>
      <c r="I7" s="29">
        <f t="shared" ref="I7:S7" si="1">SUM($C$23)</f>
        <v>515900000</v>
      </c>
      <c r="J7" s="29"/>
      <c r="K7" s="29">
        <f t="shared" si="1"/>
        <v>515900000</v>
      </c>
      <c r="L7" s="29"/>
      <c r="M7" s="29">
        <f t="shared" si="1"/>
        <v>515900000</v>
      </c>
      <c r="N7" s="29"/>
      <c r="O7" s="29">
        <f t="shared" si="1"/>
        <v>515900000</v>
      </c>
      <c r="P7" s="29"/>
      <c r="Q7" s="29">
        <f t="shared" si="1"/>
        <v>515900000</v>
      </c>
      <c r="R7" s="29"/>
      <c r="S7" s="29">
        <f t="shared" si="1"/>
        <v>515900000</v>
      </c>
      <c r="T7" s="29"/>
      <c r="U7" s="31">
        <f t="shared" ref="U7:U10" si="2">SUM(G7:T7)</f>
        <v>3611300000</v>
      </c>
    </row>
    <row r="8" spans="1:21" x14ac:dyDescent="0.3">
      <c r="A8" s="65"/>
      <c r="B8" s="4" t="s">
        <v>39</v>
      </c>
      <c r="C8" s="31">
        <v>20000</v>
      </c>
      <c r="D8" s="29">
        <v>15366</v>
      </c>
      <c r="F8" s="4" t="s">
        <v>85</v>
      </c>
      <c r="G8" s="29">
        <f>SUM($C$27)</f>
        <v>300964000</v>
      </c>
      <c r="H8" s="29"/>
      <c r="I8" s="29">
        <f t="shared" ref="I8:S8" si="3">SUM($C$27)</f>
        <v>300964000</v>
      </c>
      <c r="J8" s="29"/>
      <c r="K8" s="29">
        <f t="shared" si="3"/>
        <v>300964000</v>
      </c>
      <c r="L8" s="29"/>
      <c r="M8" s="29">
        <f t="shared" si="3"/>
        <v>300964000</v>
      </c>
      <c r="N8" s="29"/>
      <c r="O8" s="29">
        <f t="shared" si="3"/>
        <v>300964000</v>
      </c>
      <c r="P8" s="29"/>
      <c r="Q8" s="29">
        <f t="shared" si="3"/>
        <v>300964000</v>
      </c>
      <c r="R8" s="29"/>
      <c r="S8" s="29">
        <f t="shared" si="3"/>
        <v>300964000</v>
      </c>
      <c r="T8" s="29"/>
      <c r="U8" s="31">
        <f t="shared" si="2"/>
        <v>2106748000</v>
      </c>
    </row>
    <row r="9" spans="1:21" x14ac:dyDescent="0.3">
      <c r="A9" s="65"/>
      <c r="B9" s="4"/>
      <c r="C9" s="31"/>
      <c r="D9" s="29"/>
      <c r="F9" s="4" t="s">
        <v>92</v>
      </c>
      <c r="G9" s="29">
        <f>SUM($C$47)</f>
        <v>53000000</v>
      </c>
      <c r="H9" s="29">
        <f t="shared" ref="H9:T9" si="4">SUM($C$47)</f>
        <v>53000000</v>
      </c>
      <c r="I9" s="29">
        <f t="shared" si="4"/>
        <v>53000000</v>
      </c>
      <c r="J9" s="29">
        <f t="shared" si="4"/>
        <v>53000000</v>
      </c>
      <c r="K9" s="29">
        <f t="shared" si="4"/>
        <v>53000000</v>
      </c>
      <c r="L9" s="29">
        <f t="shared" si="4"/>
        <v>53000000</v>
      </c>
      <c r="M9" s="29">
        <f t="shared" si="4"/>
        <v>53000000</v>
      </c>
      <c r="N9" s="29">
        <f t="shared" si="4"/>
        <v>53000000</v>
      </c>
      <c r="O9" s="29">
        <f t="shared" si="4"/>
        <v>53000000</v>
      </c>
      <c r="P9" s="29">
        <f t="shared" si="4"/>
        <v>53000000</v>
      </c>
      <c r="Q9" s="29">
        <f t="shared" si="4"/>
        <v>53000000</v>
      </c>
      <c r="R9" s="29">
        <f t="shared" si="4"/>
        <v>53000000</v>
      </c>
      <c r="S9" s="29">
        <f t="shared" si="4"/>
        <v>53000000</v>
      </c>
      <c r="T9" s="29">
        <f t="shared" si="4"/>
        <v>53000000</v>
      </c>
      <c r="U9" s="31">
        <f t="shared" si="2"/>
        <v>742000000</v>
      </c>
    </row>
    <row r="10" spans="1:21" x14ac:dyDescent="0.3">
      <c r="A10" s="65"/>
      <c r="B10" s="4"/>
      <c r="C10" s="31"/>
      <c r="D10" s="29"/>
      <c r="F10" s="4" t="s">
        <v>90</v>
      </c>
      <c r="G10" s="43">
        <f>SUM(G8-G9)</f>
        <v>247964000</v>
      </c>
      <c r="H10" s="43">
        <f t="shared" ref="H10:T10" si="5">SUM(H8-H9)</f>
        <v>-53000000</v>
      </c>
      <c r="I10" s="43">
        <f t="shared" si="5"/>
        <v>247964000</v>
      </c>
      <c r="J10" s="43">
        <f t="shared" si="5"/>
        <v>-53000000</v>
      </c>
      <c r="K10" s="43">
        <f t="shared" si="5"/>
        <v>247964000</v>
      </c>
      <c r="L10" s="43">
        <f t="shared" si="5"/>
        <v>-53000000</v>
      </c>
      <c r="M10" s="43">
        <f t="shared" si="5"/>
        <v>247964000</v>
      </c>
      <c r="N10" s="43">
        <f t="shared" si="5"/>
        <v>-53000000</v>
      </c>
      <c r="O10" s="43">
        <f t="shared" si="5"/>
        <v>247964000</v>
      </c>
      <c r="P10" s="43">
        <f t="shared" si="5"/>
        <v>-53000000</v>
      </c>
      <c r="Q10" s="43">
        <f t="shared" si="5"/>
        <v>247964000</v>
      </c>
      <c r="R10" s="43">
        <f t="shared" si="5"/>
        <v>-53000000</v>
      </c>
      <c r="S10" s="43">
        <f t="shared" si="5"/>
        <v>247964000</v>
      </c>
      <c r="T10" s="43">
        <f t="shared" si="5"/>
        <v>-53000000</v>
      </c>
      <c r="U10" s="44">
        <f t="shared" si="2"/>
        <v>1364748000</v>
      </c>
    </row>
    <row r="11" spans="1:21" x14ac:dyDescent="0.3">
      <c r="A11" s="65"/>
      <c r="B11" s="10" t="s">
        <v>45</v>
      </c>
      <c r="C11" s="32">
        <f>SUM(C5,C7,C8,C9:C10)</f>
        <v>1604000</v>
      </c>
      <c r="D11" s="29"/>
    </row>
    <row r="12" spans="1:21" x14ac:dyDescent="0.3">
      <c r="A12" s="29"/>
      <c r="B12" s="29"/>
      <c r="C12" s="29"/>
      <c r="D12" s="29"/>
    </row>
    <row r="13" spans="1:21" ht="26.25" x14ac:dyDescent="0.3">
      <c r="A13" s="66" t="s">
        <v>22</v>
      </c>
      <c r="B13" s="37" t="s">
        <v>15</v>
      </c>
      <c r="C13" s="49">
        <v>134</v>
      </c>
      <c r="D13" s="29"/>
      <c r="F13" s="46" t="s">
        <v>96</v>
      </c>
      <c r="G13" t="s">
        <v>105</v>
      </c>
    </row>
    <row r="14" spans="1:21" x14ac:dyDescent="0.3">
      <c r="A14" s="66"/>
      <c r="B14" s="33" t="s">
        <v>48</v>
      </c>
      <c r="C14" s="29">
        <f>SUM(C11)</f>
        <v>1604000</v>
      </c>
      <c r="D14" s="29"/>
      <c r="F14" s="64" t="s">
        <v>107</v>
      </c>
      <c r="G14" s="64" t="s">
        <v>77</v>
      </c>
      <c r="H14" s="64"/>
      <c r="I14" s="64"/>
      <c r="J14" s="64"/>
      <c r="K14" s="64"/>
      <c r="L14" s="64"/>
      <c r="M14" s="64"/>
      <c r="N14" s="64"/>
      <c r="O14" s="64" t="s">
        <v>78</v>
      </c>
      <c r="P14" s="64"/>
      <c r="Q14" s="64"/>
      <c r="R14" s="64"/>
      <c r="S14" s="64"/>
      <c r="T14" s="64"/>
      <c r="U14" s="64" t="s">
        <v>93</v>
      </c>
    </row>
    <row r="15" spans="1:21" x14ac:dyDescent="0.3">
      <c r="A15" s="66"/>
      <c r="B15" s="38" t="s">
        <v>49</v>
      </c>
      <c r="C15" s="39">
        <f>SUM(C13*C14)</f>
        <v>214936000</v>
      </c>
      <c r="D15" s="29"/>
      <c r="F15" s="64"/>
      <c r="G15" s="45" t="s">
        <v>65</v>
      </c>
      <c r="H15" s="45" t="s">
        <v>66</v>
      </c>
      <c r="I15" s="45" t="s">
        <v>67</v>
      </c>
      <c r="J15" s="45" t="s">
        <v>68</v>
      </c>
      <c r="K15" s="45" t="s">
        <v>69</v>
      </c>
      <c r="L15" s="45" t="s">
        <v>70</v>
      </c>
      <c r="M15" s="45" t="s">
        <v>71</v>
      </c>
      <c r="N15" s="45" t="s">
        <v>72</v>
      </c>
      <c r="O15" s="45" t="s">
        <v>73</v>
      </c>
      <c r="P15" s="45" t="s">
        <v>74</v>
      </c>
      <c r="Q15" s="45" t="s">
        <v>75</v>
      </c>
      <c r="R15" s="45" t="s">
        <v>76</v>
      </c>
      <c r="S15" s="45" t="s">
        <v>64</v>
      </c>
      <c r="T15" s="45" t="s">
        <v>66</v>
      </c>
      <c r="U15" s="64"/>
    </row>
    <row r="16" spans="1:21" x14ac:dyDescent="0.3">
      <c r="A16" s="29"/>
      <c r="B16" s="29"/>
      <c r="C16" s="29"/>
      <c r="D16" s="29"/>
      <c r="F16" s="26" t="s">
        <v>47</v>
      </c>
      <c r="G16" s="26">
        <v>134</v>
      </c>
      <c r="H16" s="26"/>
      <c r="I16" s="26">
        <v>134</v>
      </c>
      <c r="J16" s="26"/>
      <c r="K16" s="26">
        <v>134</v>
      </c>
      <c r="L16" s="26"/>
      <c r="M16" s="26">
        <v>134</v>
      </c>
      <c r="N16" s="26"/>
      <c r="O16" s="26">
        <v>134</v>
      </c>
      <c r="P16" s="26"/>
      <c r="Q16" s="26">
        <v>134</v>
      </c>
      <c r="R16" s="26"/>
      <c r="S16" s="26">
        <v>134</v>
      </c>
      <c r="T16" s="26"/>
      <c r="U16" s="58">
        <f>SUM(G16:T16)</f>
        <v>938</v>
      </c>
    </row>
    <row r="17" spans="1:21" x14ac:dyDescent="0.3">
      <c r="A17" s="68" t="s">
        <v>56</v>
      </c>
      <c r="B17" s="42" t="s">
        <v>57</v>
      </c>
      <c r="C17" s="35">
        <v>4400000</v>
      </c>
      <c r="D17" s="29"/>
      <c r="F17" s="4" t="s">
        <v>80</v>
      </c>
      <c r="G17" s="29">
        <f>SUM($C$15)</f>
        <v>214936000</v>
      </c>
      <c r="H17" s="29"/>
      <c r="I17" s="29">
        <f t="shared" ref="I17:S17" si="6">SUM($C$15)</f>
        <v>214936000</v>
      </c>
      <c r="J17" s="29"/>
      <c r="K17" s="29">
        <f t="shared" si="6"/>
        <v>214936000</v>
      </c>
      <c r="L17" s="29"/>
      <c r="M17" s="29">
        <f t="shared" si="6"/>
        <v>214936000</v>
      </c>
      <c r="N17" s="29"/>
      <c r="O17" s="29">
        <f t="shared" si="6"/>
        <v>214936000</v>
      </c>
      <c r="P17" s="29"/>
      <c r="Q17" s="29">
        <f t="shared" si="6"/>
        <v>214936000</v>
      </c>
      <c r="R17" s="29"/>
      <c r="S17" s="29">
        <f t="shared" si="6"/>
        <v>214936000</v>
      </c>
      <c r="T17" s="29"/>
      <c r="U17" s="31">
        <f>SUM(G17:T17)</f>
        <v>1504552000</v>
      </c>
    </row>
    <row r="18" spans="1:21" x14ac:dyDescent="0.3">
      <c r="A18" s="68"/>
      <c r="B18" s="42" t="s">
        <v>58</v>
      </c>
      <c r="C18" s="35">
        <v>3300000</v>
      </c>
      <c r="D18" s="29"/>
      <c r="F18" s="4" t="s">
        <v>97</v>
      </c>
      <c r="G18" s="29">
        <f>SUM($C$22)</f>
        <v>442200000</v>
      </c>
      <c r="H18" s="29"/>
      <c r="I18" s="29">
        <f t="shared" ref="I18:S18" si="7">SUM($C$22)</f>
        <v>442200000</v>
      </c>
      <c r="J18" s="29"/>
      <c r="K18" s="29">
        <f t="shared" si="7"/>
        <v>442200000</v>
      </c>
      <c r="L18" s="29"/>
      <c r="M18" s="29">
        <f t="shared" si="7"/>
        <v>442200000</v>
      </c>
      <c r="N18" s="29"/>
      <c r="O18" s="29">
        <f t="shared" si="7"/>
        <v>442200000</v>
      </c>
      <c r="P18" s="29"/>
      <c r="Q18" s="29">
        <f t="shared" si="7"/>
        <v>442200000</v>
      </c>
      <c r="R18" s="29"/>
      <c r="S18" s="29">
        <f t="shared" si="7"/>
        <v>442200000</v>
      </c>
      <c r="T18" s="29"/>
      <c r="U18" s="31">
        <f t="shared" ref="U18:U21" si="8">SUM(G18:T18)</f>
        <v>3095400000</v>
      </c>
    </row>
    <row r="19" spans="1:21" x14ac:dyDescent="0.3">
      <c r="A19" s="68"/>
      <c r="B19" s="34" t="s">
        <v>60</v>
      </c>
      <c r="C19" s="35" cm="1">
        <f t="array" ref="C19">SUM(C17:C18/2)</f>
        <v>3850000</v>
      </c>
      <c r="D19" s="29"/>
      <c r="F19" s="4" t="s">
        <v>98</v>
      </c>
      <c r="G19" s="29">
        <f>SUM($C$26)</f>
        <v>227264000</v>
      </c>
      <c r="H19" s="29"/>
      <c r="I19" s="29">
        <f t="shared" ref="I19:S19" si="9">SUM($C$26)</f>
        <v>227264000</v>
      </c>
      <c r="J19" s="29"/>
      <c r="K19" s="29">
        <f t="shared" si="9"/>
        <v>227264000</v>
      </c>
      <c r="L19" s="29"/>
      <c r="M19" s="29">
        <f t="shared" si="9"/>
        <v>227264000</v>
      </c>
      <c r="N19" s="29"/>
      <c r="O19" s="29">
        <f t="shared" si="9"/>
        <v>227264000</v>
      </c>
      <c r="P19" s="29"/>
      <c r="Q19" s="29">
        <f t="shared" si="9"/>
        <v>227264000</v>
      </c>
      <c r="R19" s="29"/>
      <c r="S19" s="29">
        <f t="shared" si="9"/>
        <v>227264000</v>
      </c>
      <c r="T19" s="29"/>
      <c r="U19" s="31">
        <f t="shared" si="8"/>
        <v>1590848000</v>
      </c>
    </row>
    <row r="20" spans="1:21" x14ac:dyDescent="0.3">
      <c r="A20" s="29"/>
      <c r="B20" s="33"/>
      <c r="C20" s="29"/>
      <c r="D20" s="29"/>
      <c r="F20" s="4" t="s">
        <v>92</v>
      </c>
      <c r="G20" s="29">
        <f>SUM($C$47)</f>
        <v>53000000</v>
      </c>
      <c r="H20" s="29">
        <f t="shared" ref="H20:T20" si="10">SUM($C$47)</f>
        <v>53000000</v>
      </c>
      <c r="I20" s="29">
        <f t="shared" si="10"/>
        <v>53000000</v>
      </c>
      <c r="J20" s="29">
        <f t="shared" si="10"/>
        <v>53000000</v>
      </c>
      <c r="K20" s="29">
        <f t="shared" si="10"/>
        <v>53000000</v>
      </c>
      <c r="L20" s="29">
        <f t="shared" si="10"/>
        <v>53000000</v>
      </c>
      <c r="M20" s="29">
        <f t="shared" si="10"/>
        <v>53000000</v>
      </c>
      <c r="N20" s="29">
        <f t="shared" si="10"/>
        <v>53000000</v>
      </c>
      <c r="O20" s="29">
        <f t="shared" si="10"/>
        <v>53000000</v>
      </c>
      <c r="P20" s="29">
        <f t="shared" si="10"/>
        <v>53000000</v>
      </c>
      <c r="Q20" s="29">
        <f t="shared" si="10"/>
        <v>53000000</v>
      </c>
      <c r="R20" s="29">
        <f t="shared" si="10"/>
        <v>53000000</v>
      </c>
      <c r="S20" s="29">
        <f t="shared" si="10"/>
        <v>53000000</v>
      </c>
      <c r="T20" s="29">
        <f t="shared" si="10"/>
        <v>53000000</v>
      </c>
      <c r="U20" s="31">
        <f t="shared" si="8"/>
        <v>742000000</v>
      </c>
    </row>
    <row r="21" spans="1:21" x14ac:dyDescent="0.3">
      <c r="A21" s="66" t="s">
        <v>59</v>
      </c>
      <c r="B21" s="40" t="s">
        <v>57</v>
      </c>
      <c r="C21" s="41">
        <f>SUM(C17*C13)</f>
        <v>589600000</v>
      </c>
      <c r="D21" s="29"/>
      <c r="F21" s="4" t="s">
        <v>90</v>
      </c>
      <c r="G21" s="43">
        <f>SUM(G19-G20)</f>
        <v>174264000</v>
      </c>
      <c r="H21" s="43">
        <f t="shared" ref="H21:T21" si="11">SUM(H19-H20)</f>
        <v>-53000000</v>
      </c>
      <c r="I21" s="43">
        <f t="shared" si="11"/>
        <v>174264000</v>
      </c>
      <c r="J21" s="43">
        <f t="shared" si="11"/>
        <v>-53000000</v>
      </c>
      <c r="K21" s="43">
        <f t="shared" si="11"/>
        <v>174264000</v>
      </c>
      <c r="L21" s="43">
        <f t="shared" si="11"/>
        <v>-53000000</v>
      </c>
      <c r="M21" s="43">
        <f t="shared" si="11"/>
        <v>174264000</v>
      </c>
      <c r="N21" s="43">
        <f t="shared" si="11"/>
        <v>-53000000</v>
      </c>
      <c r="O21" s="43">
        <f t="shared" si="11"/>
        <v>174264000</v>
      </c>
      <c r="P21" s="43">
        <f t="shared" si="11"/>
        <v>-53000000</v>
      </c>
      <c r="Q21" s="43">
        <f t="shared" si="11"/>
        <v>174264000</v>
      </c>
      <c r="R21" s="43">
        <f t="shared" si="11"/>
        <v>-53000000</v>
      </c>
      <c r="S21" s="43">
        <f t="shared" si="11"/>
        <v>174264000</v>
      </c>
      <c r="T21" s="43">
        <f t="shared" si="11"/>
        <v>-53000000</v>
      </c>
      <c r="U21" s="44">
        <f t="shared" si="8"/>
        <v>848848000</v>
      </c>
    </row>
    <row r="22" spans="1:21" x14ac:dyDescent="0.3">
      <c r="A22" s="66"/>
      <c r="B22" s="40" t="s">
        <v>58</v>
      </c>
      <c r="C22" s="41">
        <f>SUM(C18*C13)</f>
        <v>442200000</v>
      </c>
      <c r="D22" s="29"/>
    </row>
    <row r="23" spans="1:21" x14ac:dyDescent="0.3">
      <c r="A23" s="66"/>
      <c r="B23" s="38" t="s">
        <v>60</v>
      </c>
      <c r="C23" s="39">
        <f>SUM(C19*C13)</f>
        <v>515900000</v>
      </c>
      <c r="D23" s="29"/>
    </row>
    <row r="24" spans="1:21" x14ac:dyDescent="0.3">
      <c r="A24" s="29"/>
      <c r="B24" s="29"/>
      <c r="C24" s="29"/>
      <c r="D24" s="29"/>
      <c r="F24" s="46" t="s">
        <v>99</v>
      </c>
      <c r="G24" t="s">
        <v>105</v>
      </c>
    </row>
    <row r="25" spans="1:21" x14ac:dyDescent="0.3">
      <c r="A25" s="67" t="s">
        <v>61</v>
      </c>
      <c r="B25" s="40" t="s">
        <v>86</v>
      </c>
      <c r="C25" s="41">
        <f>SUM(C21-C15)</f>
        <v>374664000</v>
      </c>
      <c r="D25" s="29"/>
      <c r="F25" s="64" t="s">
        <v>107</v>
      </c>
      <c r="G25" s="64" t="s">
        <v>77</v>
      </c>
      <c r="H25" s="64"/>
      <c r="I25" s="64"/>
      <c r="J25" s="64"/>
      <c r="K25" s="64"/>
      <c r="L25" s="64"/>
      <c r="M25" s="64"/>
      <c r="N25" s="64"/>
      <c r="O25" s="64" t="s">
        <v>78</v>
      </c>
      <c r="P25" s="64"/>
      <c r="Q25" s="64"/>
      <c r="R25" s="64"/>
      <c r="S25" s="64"/>
      <c r="T25" s="64"/>
      <c r="U25" s="64" t="s">
        <v>93</v>
      </c>
    </row>
    <row r="26" spans="1:21" x14ac:dyDescent="0.3">
      <c r="A26" s="66"/>
      <c r="B26" s="40" t="s">
        <v>87</v>
      </c>
      <c r="C26" s="41">
        <f>SUM(C22-C15)</f>
        <v>227264000</v>
      </c>
      <c r="D26" s="29"/>
      <c r="F26" s="64"/>
      <c r="G26" s="45" t="s">
        <v>65</v>
      </c>
      <c r="H26" s="45" t="s">
        <v>66</v>
      </c>
      <c r="I26" s="45" t="s">
        <v>67</v>
      </c>
      <c r="J26" s="45" t="s">
        <v>68</v>
      </c>
      <c r="K26" s="45" t="s">
        <v>69</v>
      </c>
      <c r="L26" s="45" t="s">
        <v>70</v>
      </c>
      <c r="M26" s="45" t="s">
        <v>71</v>
      </c>
      <c r="N26" s="45" t="s">
        <v>72</v>
      </c>
      <c r="O26" s="45" t="s">
        <v>73</v>
      </c>
      <c r="P26" s="45" t="s">
        <v>74</v>
      </c>
      <c r="Q26" s="45" t="s">
        <v>75</v>
      </c>
      <c r="R26" s="45" t="s">
        <v>76</v>
      </c>
      <c r="S26" s="45" t="s">
        <v>64</v>
      </c>
      <c r="T26" s="45" t="s">
        <v>66</v>
      </c>
      <c r="U26" s="64"/>
    </row>
    <row r="27" spans="1:21" x14ac:dyDescent="0.3">
      <c r="A27" s="66"/>
      <c r="B27" s="38" t="s">
        <v>88</v>
      </c>
      <c r="C27" s="48">
        <f>SUM(C23-C15)</f>
        <v>300964000</v>
      </c>
      <c r="D27" s="29"/>
      <c r="F27" s="26" t="s">
        <v>47</v>
      </c>
      <c r="G27" s="26">
        <v>134</v>
      </c>
      <c r="H27" s="26"/>
      <c r="I27" s="26">
        <v>134</v>
      </c>
      <c r="J27" s="26"/>
      <c r="K27" s="26">
        <v>134</v>
      </c>
      <c r="L27" s="26"/>
      <c r="M27" s="26">
        <v>134</v>
      </c>
      <c r="N27" s="26"/>
      <c r="O27" s="26">
        <v>134</v>
      </c>
      <c r="P27" s="26"/>
      <c r="Q27" s="26">
        <v>134</v>
      </c>
      <c r="R27" s="26"/>
      <c r="S27" s="26">
        <v>134</v>
      </c>
      <c r="T27" s="26"/>
      <c r="U27" s="58">
        <f>SUM(G27:T27)</f>
        <v>938</v>
      </c>
    </row>
    <row r="28" spans="1:21" x14ac:dyDescent="0.3">
      <c r="A28" s="33"/>
      <c r="B28" s="33"/>
      <c r="C28" s="29"/>
      <c r="D28" s="29"/>
      <c r="F28" s="4" t="s">
        <v>80</v>
      </c>
      <c r="G28" s="29">
        <f>SUM($C$15)</f>
        <v>214936000</v>
      </c>
      <c r="H28" s="29"/>
      <c r="I28" s="29">
        <f t="shared" ref="I28:S28" si="12">SUM($C$15)</f>
        <v>214936000</v>
      </c>
      <c r="J28" s="29"/>
      <c r="K28" s="29">
        <f t="shared" si="12"/>
        <v>214936000</v>
      </c>
      <c r="L28" s="29"/>
      <c r="M28" s="29">
        <f t="shared" si="12"/>
        <v>214936000</v>
      </c>
      <c r="N28" s="29"/>
      <c r="O28" s="29">
        <f t="shared" si="12"/>
        <v>214936000</v>
      </c>
      <c r="P28" s="29"/>
      <c r="Q28" s="29">
        <f t="shared" si="12"/>
        <v>214936000</v>
      </c>
      <c r="R28" s="29"/>
      <c r="S28" s="29">
        <f t="shared" si="12"/>
        <v>214936000</v>
      </c>
      <c r="T28" s="29"/>
      <c r="U28" s="31">
        <f>SUM(G28:T28)</f>
        <v>1504552000</v>
      </c>
    </row>
    <row r="29" spans="1:21" x14ac:dyDescent="0.3">
      <c r="A29" s="29"/>
      <c r="B29" s="29"/>
      <c r="C29" s="29"/>
      <c r="D29" s="29"/>
      <c r="F29" s="4" t="s">
        <v>100</v>
      </c>
      <c r="G29" s="29">
        <f>SUM($C$21)</f>
        <v>589600000</v>
      </c>
      <c r="H29" s="29"/>
      <c r="I29" s="29">
        <f t="shared" ref="I29:S29" si="13">SUM($C$21)</f>
        <v>589600000</v>
      </c>
      <c r="J29" s="29"/>
      <c r="K29" s="29">
        <f t="shared" si="13"/>
        <v>589600000</v>
      </c>
      <c r="L29" s="29"/>
      <c r="M29" s="29">
        <f t="shared" si="13"/>
        <v>589600000</v>
      </c>
      <c r="N29" s="29"/>
      <c r="O29" s="29">
        <f t="shared" si="13"/>
        <v>589600000</v>
      </c>
      <c r="P29" s="29"/>
      <c r="Q29" s="29">
        <f t="shared" si="13"/>
        <v>589600000</v>
      </c>
      <c r="R29" s="29"/>
      <c r="S29" s="29">
        <f t="shared" si="13"/>
        <v>589600000</v>
      </c>
      <c r="T29" s="29"/>
      <c r="U29" s="31">
        <f t="shared" ref="U29:U32" si="14">SUM(G29:T29)</f>
        <v>4127200000</v>
      </c>
    </row>
    <row r="30" spans="1:21" x14ac:dyDescent="0.3">
      <c r="A30" s="65" t="s">
        <v>43</v>
      </c>
      <c r="B30" s="53" t="s">
        <v>41</v>
      </c>
      <c r="C30" s="54">
        <v>3000000</v>
      </c>
      <c r="F30" s="4" t="s">
        <v>101</v>
      </c>
      <c r="G30" s="29">
        <f>SUM($C$25)</f>
        <v>374664000</v>
      </c>
      <c r="H30" s="29"/>
      <c r="I30" s="29">
        <f t="shared" ref="I30:S30" si="15">SUM($C$25)</f>
        <v>374664000</v>
      </c>
      <c r="J30" s="29"/>
      <c r="K30" s="29">
        <f t="shared" si="15"/>
        <v>374664000</v>
      </c>
      <c r="L30" s="29"/>
      <c r="M30" s="29">
        <f t="shared" si="15"/>
        <v>374664000</v>
      </c>
      <c r="N30" s="29"/>
      <c r="O30" s="29">
        <f t="shared" si="15"/>
        <v>374664000</v>
      </c>
      <c r="P30" s="29"/>
      <c r="Q30" s="29">
        <f t="shared" si="15"/>
        <v>374664000</v>
      </c>
      <c r="R30" s="29"/>
      <c r="S30" s="29">
        <f t="shared" si="15"/>
        <v>374664000</v>
      </c>
      <c r="T30" s="29"/>
      <c r="U30" s="31">
        <f t="shared" si="14"/>
        <v>2622648000</v>
      </c>
    </row>
    <row r="31" spans="1:21" x14ac:dyDescent="0.3">
      <c r="A31" s="65"/>
      <c r="B31" s="55" t="s">
        <v>51</v>
      </c>
      <c r="C31" s="56">
        <v>1000000</v>
      </c>
      <c r="F31" s="4" t="s">
        <v>92</v>
      </c>
      <c r="G31" s="29">
        <f>SUM($C$47)</f>
        <v>53000000</v>
      </c>
      <c r="H31" s="29">
        <f t="shared" ref="H31:T31" si="16">SUM($C$47)</f>
        <v>53000000</v>
      </c>
      <c r="I31" s="29">
        <f t="shared" si="16"/>
        <v>53000000</v>
      </c>
      <c r="J31" s="29">
        <f t="shared" si="16"/>
        <v>53000000</v>
      </c>
      <c r="K31" s="29">
        <f t="shared" si="16"/>
        <v>53000000</v>
      </c>
      <c r="L31" s="29">
        <f t="shared" si="16"/>
        <v>53000000</v>
      </c>
      <c r="M31" s="29">
        <f t="shared" si="16"/>
        <v>53000000</v>
      </c>
      <c r="N31" s="29">
        <f t="shared" si="16"/>
        <v>53000000</v>
      </c>
      <c r="O31" s="29">
        <f t="shared" si="16"/>
        <v>53000000</v>
      </c>
      <c r="P31" s="29">
        <f t="shared" si="16"/>
        <v>53000000</v>
      </c>
      <c r="Q31" s="29">
        <f t="shared" si="16"/>
        <v>53000000</v>
      </c>
      <c r="R31" s="29">
        <f t="shared" si="16"/>
        <v>53000000</v>
      </c>
      <c r="S31" s="29">
        <f t="shared" si="16"/>
        <v>53000000</v>
      </c>
      <c r="T31" s="29">
        <f t="shared" si="16"/>
        <v>53000000</v>
      </c>
      <c r="U31" s="31">
        <f t="shared" si="14"/>
        <v>742000000</v>
      </c>
    </row>
    <row r="32" spans="1:21" x14ac:dyDescent="0.3">
      <c r="A32" s="65"/>
      <c r="B32" s="53" t="s">
        <v>50</v>
      </c>
      <c r="C32" s="54">
        <v>4000000</v>
      </c>
      <c r="F32" s="4" t="s">
        <v>90</v>
      </c>
      <c r="G32" s="43">
        <f>SUM(G30-G31)</f>
        <v>321664000</v>
      </c>
      <c r="H32" s="43">
        <f t="shared" ref="H32:T32" si="17">SUM(H30-H31)</f>
        <v>-53000000</v>
      </c>
      <c r="I32" s="43">
        <f t="shared" si="17"/>
        <v>321664000</v>
      </c>
      <c r="J32" s="43">
        <f t="shared" si="17"/>
        <v>-53000000</v>
      </c>
      <c r="K32" s="43">
        <f t="shared" si="17"/>
        <v>321664000</v>
      </c>
      <c r="L32" s="43">
        <f t="shared" si="17"/>
        <v>-53000000</v>
      </c>
      <c r="M32" s="43">
        <f t="shared" si="17"/>
        <v>321664000</v>
      </c>
      <c r="N32" s="43">
        <f t="shared" si="17"/>
        <v>-53000000</v>
      </c>
      <c r="O32" s="43">
        <f t="shared" si="17"/>
        <v>321664000</v>
      </c>
      <c r="P32" s="43">
        <f t="shared" si="17"/>
        <v>-53000000</v>
      </c>
      <c r="Q32" s="43">
        <f t="shared" si="17"/>
        <v>321664000</v>
      </c>
      <c r="R32" s="43">
        <f t="shared" si="17"/>
        <v>-53000000</v>
      </c>
      <c r="S32" s="43">
        <f t="shared" si="17"/>
        <v>321664000</v>
      </c>
      <c r="T32" s="43">
        <f t="shared" si="17"/>
        <v>-53000000</v>
      </c>
      <c r="U32" s="44">
        <f t="shared" si="14"/>
        <v>1880648000</v>
      </c>
    </row>
    <row r="33" spans="1:3" x14ac:dyDescent="0.3">
      <c r="A33" s="65"/>
      <c r="B33" s="55" t="s">
        <v>44</v>
      </c>
      <c r="C33" s="56">
        <v>1000000</v>
      </c>
    </row>
    <row r="34" spans="1:3" x14ac:dyDescent="0.3">
      <c r="A34" s="65"/>
      <c r="B34" s="12" t="s">
        <v>108</v>
      </c>
      <c r="C34" s="36">
        <v>30000000</v>
      </c>
    </row>
    <row r="35" spans="1:3" x14ac:dyDescent="0.3">
      <c r="A35" s="65"/>
      <c r="C35" s="29"/>
    </row>
    <row r="36" spans="1:3" x14ac:dyDescent="0.3">
      <c r="A36" s="65"/>
      <c r="B36" s="10" t="s">
        <v>53</v>
      </c>
      <c r="C36" s="36">
        <f>SUM(C30:C35)</f>
        <v>39000000</v>
      </c>
    </row>
    <row r="38" spans="1:3" x14ac:dyDescent="0.3">
      <c r="A38" s="65" t="s">
        <v>52</v>
      </c>
      <c r="B38" s="57" t="s">
        <v>55</v>
      </c>
      <c r="C38" s="56">
        <v>2000000</v>
      </c>
    </row>
    <row r="39" spans="1:3" x14ac:dyDescent="0.3">
      <c r="A39" s="65"/>
      <c r="B39" s="55" t="s">
        <v>102</v>
      </c>
      <c r="C39" s="56">
        <v>2000000</v>
      </c>
    </row>
    <row r="40" spans="1:3" x14ac:dyDescent="0.3">
      <c r="A40" s="65"/>
      <c r="B40" s="9" t="s">
        <v>109</v>
      </c>
      <c r="C40" s="36">
        <v>10000000</v>
      </c>
    </row>
    <row r="41" spans="1:3" x14ac:dyDescent="0.3">
      <c r="A41" s="65"/>
      <c r="B41" s="4"/>
      <c r="C41" s="29"/>
    </row>
    <row r="42" spans="1:3" x14ac:dyDescent="0.3">
      <c r="A42" s="65"/>
      <c r="C42" s="29"/>
    </row>
    <row r="43" spans="1:3" x14ac:dyDescent="0.3">
      <c r="A43" s="65"/>
      <c r="C43" s="29"/>
    </row>
    <row r="44" spans="1:3" x14ac:dyDescent="0.3">
      <c r="A44" s="65"/>
      <c r="B44" s="10" t="s">
        <v>54</v>
      </c>
      <c r="C44" s="54">
        <f>SUM(C38:C43)</f>
        <v>14000000</v>
      </c>
    </row>
    <row r="47" spans="1:3" ht="26.25" x14ac:dyDescent="0.3">
      <c r="A47" s="51" t="s">
        <v>62</v>
      </c>
      <c r="B47" s="51" t="s">
        <v>63</v>
      </c>
      <c r="C47" s="52">
        <f>SUM(C44,C36)</f>
        <v>53000000</v>
      </c>
    </row>
  </sheetData>
  <mergeCells count="19">
    <mergeCell ref="A13:A15"/>
    <mergeCell ref="F14:F15"/>
    <mergeCell ref="G14:N14"/>
    <mergeCell ref="O14:T14"/>
    <mergeCell ref="U14:U15"/>
    <mergeCell ref="F3:F4"/>
    <mergeCell ref="G3:N3"/>
    <mergeCell ref="O3:T3"/>
    <mergeCell ref="U3:U4"/>
    <mergeCell ref="A5:A11"/>
    <mergeCell ref="U25:U26"/>
    <mergeCell ref="A30:A36"/>
    <mergeCell ref="A38:A44"/>
    <mergeCell ref="A17:A19"/>
    <mergeCell ref="A21:A23"/>
    <mergeCell ref="A25:A27"/>
    <mergeCell ref="F25:F26"/>
    <mergeCell ref="G25:N25"/>
    <mergeCell ref="O25:T25"/>
  </mergeCells>
  <phoneticPr fontId="3" type="noConversion"/>
  <pageMargins left="0.25" right="0.25" top="0.75" bottom="0.75" header="0.3" footer="0.3"/>
  <pageSetup paperSize="9" scale="4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CA2150-83E7-4D2C-A0FB-948D2F284B4B}">
  <sheetPr>
    <tabColor theme="5"/>
  </sheetPr>
  <dimension ref="A2:Q44"/>
  <sheetViews>
    <sheetView view="pageBreakPreview" zoomScale="60" zoomScaleNormal="100" workbookViewId="0">
      <selection activeCell="P11" sqref="P11"/>
    </sheetView>
  </sheetViews>
  <sheetFormatPr defaultRowHeight="16.5" x14ac:dyDescent="0.3"/>
  <cols>
    <col min="1" max="1" width="3.875" customWidth="1"/>
    <col min="2" max="2" width="28.625" bestFit="1" customWidth="1"/>
    <col min="3" max="3" width="16.625" bestFit="1" customWidth="1"/>
    <col min="4" max="4" width="13.625" bestFit="1" customWidth="1"/>
    <col min="5" max="5" width="16.625" bestFit="1" customWidth="1"/>
    <col min="6" max="6" width="13.625" bestFit="1" customWidth="1"/>
    <col min="7" max="7" width="16.625" bestFit="1" customWidth="1"/>
    <col min="8" max="8" width="13.625" bestFit="1" customWidth="1"/>
    <col min="9" max="9" width="16.625" bestFit="1" customWidth="1"/>
    <col min="10" max="10" width="13.625" bestFit="1" customWidth="1"/>
    <col min="11" max="11" width="16.625" bestFit="1" customWidth="1"/>
    <col min="12" max="12" width="13.625" bestFit="1" customWidth="1"/>
    <col min="13" max="13" width="16.625" bestFit="1" customWidth="1"/>
    <col min="14" max="14" width="13.625" bestFit="1" customWidth="1"/>
    <col min="15" max="15" width="16.625" bestFit="1" customWidth="1"/>
    <col min="16" max="16" width="13.625" bestFit="1" customWidth="1"/>
    <col min="17" max="17" width="16.625" bestFit="1" customWidth="1"/>
  </cols>
  <sheetData>
    <row r="2" spans="1:17" x14ac:dyDescent="0.3">
      <c r="B2" s="46" t="s">
        <v>94</v>
      </c>
      <c r="C2" t="s">
        <v>105</v>
      </c>
    </row>
    <row r="3" spans="1:17" x14ac:dyDescent="0.3">
      <c r="B3" s="64" t="s">
        <v>110</v>
      </c>
      <c r="C3" s="64" t="s">
        <v>77</v>
      </c>
      <c r="D3" s="64"/>
      <c r="E3" s="64"/>
      <c r="F3" s="64"/>
      <c r="G3" s="64"/>
      <c r="H3" s="64"/>
      <c r="I3" s="64"/>
      <c r="J3" s="64"/>
      <c r="K3" s="64" t="s">
        <v>78</v>
      </c>
      <c r="L3" s="64"/>
      <c r="M3" s="64"/>
      <c r="N3" s="64"/>
      <c r="O3" s="64"/>
      <c r="P3" s="64"/>
      <c r="Q3" s="64" t="s">
        <v>93</v>
      </c>
    </row>
    <row r="4" spans="1:17" x14ac:dyDescent="0.3">
      <c r="B4" s="64"/>
      <c r="C4" s="45" t="s">
        <v>65</v>
      </c>
      <c r="D4" s="45" t="s">
        <v>66</v>
      </c>
      <c r="E4" s="45" t="s">
        <v>67</v>
      </c>
      <c r="F4" s="45" t="s">
        <v>68</v>
      </c>
      <c r="G4" s="45" t="s">
        <v>69</v>
      </c>
      <c r="H4" s="45" t="s">
        <v>70</v>
      </c>
      <c r="I4" s="45" t="s">
        <v>71</v>
      </c>
      <c r="J4" s="45" t="s">
        <v>72</v>
      </c>
      <c r="K4" s="45" t="s">
        <v>73</v>
      </c>
      <c r="L4" s="45" t="s">
        <v>74</v>
      </c>
      <c r="M4" s="45" t="s">
        <v>75</v>
      </c>
      <c r="N4" s="45" t="s">
        <v>76</v>
      </c>
      <c r="O4" s="45" t="s">
        <v>64</v>
      </c>
      <c r="P4" s="45" t="s">
        <v>66</v>
      </c>
      <c r="Q4" s="64"/>
    </row>
    <row r="5" spans="1:17" x14ac:dyDescent="0.3">
      <c r="B5" s="4" t="s">
        <v>79</v>
      </c>
      <c r="C5" s="31">
        <f>SUM(C18,C29,C40)</f>
        <v>603688000</v>
      </c>
      <c r="D5" s="31">
        <f t="shared" ref="D5:P5" si="0">SUM(D18,D29,D40)</f>
        <v>0</v>
      </c>
      <c r="E5" s="31">
        <f t="shared" si="0"/>
        <v>603688000</v>
      </c>
      <c r="F5" s="31">
        <f t="shared" si="0"/>
        <v>0</v>
      </c>
      <c r="G5" s="31">
        <f t="shared" si="0"/>
        <v>603688000</v>
      </c>
      <c r="H5" s="31">
        <f t="shared" si="0"/>
        <v>0</v>
      </c>
      <c r="I5" s="31">
        <f t="shared" si="0"/>
        <v>603688000</v>
      </c>
      <c r="J5" s="31">
        <f t="shared" si="0"/>
        <v>0</v>
      </c>
      <c r="K5" s="31">
        <f t="shared" si="0"/>
        <v>603688000</v>
      </c>
      <c r="L5" s="31">
        <f t="shared" si="0"/>
        <v>0</v>
      </c>
      <c r="M5" s="31">
        <f t="shared" si="0"/>
        <v>603688000</v>
      </c>
      <c r="N5" s="31">
        <f t="shared" si="0"/>
        <v>0</v>
      </c>
      <c r="O5" s="31">
        <f t="shared" si="0"/>
        <v>603688000</v>
      </c>
      <c r="P5" s="31">
        <f t="shared" si="0"/>
        <v>0</v>
      </c>
      <c r="Q5" s="31">
        <f>SUM(C5:P5)</f>
        <v>4225816000</v>
      </c>
    </row>
    <row r="6" spans="1:17" x14ac:dyDescent="0.3">
      <c r="B6" s="4" t="s">
        <v>82</v>
      </c>
      <c r="C6" s="31">
        <f>SUM(C19,C30,C41)</f>
        <v>1369500000</v>
      </c>
      <c r="D6" s="31">
        <f t="shared" ref="D6:P6" si="1">SUM(D19,D30,D41)</f>
        <v>0</v>
      </c>
      <c r="E6" s="31">
        <f t="shared" si="1"/>
        <v>1369500000</v>
      </c>
      <c r="F6" s="31">
        <f t="shared" si="1"/>
        <v>0</v>
      </c>
      <c r="G6" s="31">
        <f t="shared" si="1"/>
        <v>1369500000</v>
      </c>
      <c r="H6" s="31">
        <f t="shared" si="1"/>
        <v>0</v>
      </c>
      <c r="I6" s="31">
        <f t="shared" si="1"/>
        <v>1369500000</v>
      </c>
      <c r="J6" s="31">
        <f t="shared" si="1"/>
        <v>0</v>
      </c>
      <c r="K6" s="31">
        <f t="shared" si="1"/>
        <v>1369500000</v>
      </c>
      <c r="L6" s="31">
        <f t="shared" si="1"/>
        <v>0</v>
      </c>
      <c r="M6" s="31">
        <f t="shared" si="1"/>
        <v>1369500000</v>
      </c>
      <c r="N6" s="31">
        <f t="shared" si="1"/>
        <v>0</v>
      </c>
      <c r="O6" s="31">
        <f t="shared" si="1"/>
        <v>1369500000</v>
      </c>
      <c r="P6" s="31">
        <f t="shared" si="1"/>
        <v>0</v>
      </c>
      <c r="Q6" s="31">
        <f t="shared" ref="Q6:Q9" si="2">SUM(C6:P6)</f>
        <v>9586500000</v>
      </c>
    </row>
    <row r="7" spans="1:17" x14ac:dyDescent="0.3">
      <c r="B7" s="4" t="s">
        <v>84</v>
      </c>
      <c r="C7" s="31">
        <f>SUM(C20,C31,C42)</f>
        <v>765812000</v>
      </c>
      <c r="D7" s="31">
        <f t="shared" ref="D7:P7" si="3">SUM(D20,D31,D42)</f>
        <v>0</v>
      </c>
      <c r="E7" s="31">
        <f t="shared" si="3"/>
        <v>765812000</v>
      </c>
      <c r="F7" s="31">
        <f t="shared" si="3"/>
        <v>0</v>
      </c>
      <c r="G7" s="31">
        <f t="shared" si="3"/>
        <v>765812000</v>
      </c>
      <c r="H7" s="31">
        <f t="shared" si="3"/>
        <v>0</v>
      </c>
      <c r="I7" s="31">
        <f t="shared" si="3"/>
        <v>765812000</v>
      </c>
      <c r="J7" s="31">
        <f t="shared" si="3"/>
        <v>0</v>
      </c>
      <c r="K7" s="31">
        <f t="shared" si="3"/>
        <v>765812000</v>
      </c>
      <c r="L7" s="31">
        <f t="shared" si="3"/>
        <v>0</v>
      </c>
      <c r="M7" s="31">
        <f t="shared" si="3"/>
        <v>765812000</v>
      </c>
      <c r="N7" s="31">
        <f t="shared" si="3"/>
        <v>0</v>
      </c>
      <c r="O7" s="31">
        <f t="shared" si="3"/>
        <v>765812000</v>
      </c>
      <c r="P7" s="31">
        <f t="shared" si="3"/>
        <v>0</v>
      </c>
      <c r="Q7" s="31">
        <f t="shared" si="2"/>
        <v>5360684000</v>
      </c>
    </row>
    <row r="8" spans="1:17" x14ac:dyDescent="0.3">
      <c r="B8" s="4" t="s">
        <v>91</v>
      </c>
      <c r="C8" s="31">
        <f>SUM(C21)</f>
        <v>53000000</v>
      </c>
      <c r="D8" s="31">
        <f t="shared" ref="D8:P8" si="4">SUM(D21)</f>
        <v>53000000</v>
      </c>
      <c r="E8" s="31">
        <f t="shared" si="4"/>
        <v>53000000</v>
      </c>
      <c r="F8" s="31">
        <f t="shared" si="4"/>
        <v>53000000</v>
      </c>
      <c r="G8" s="31">
        <f t="shared" si="4"/>
        <v>53000000</v>
      </c>
      <c r="H8" s="31">
        <f t="shared" si="4"/>
        <v>53000000</v>
      </c>
      <c r="I8" s="31">
        <f t="shared" si="4"/>
        <v>53000000</v>
      </c>
      <c r="J8" s="31">
        <f t="shared" si="4"/>
        <v>53000000</v>
      </c>
      <c r="K8" s="31">
        <f t="shared" si="4"/>
        <v>53000000</v>
      </c>
      <c r="L8" s="31">
        <f t="shared" si="4"/>
        <v>53000000</v>
      </c>
      <c r="M8" s="31">
        <f t="shared" si="4"/>
        <v>53000000</v>
      </c>
      <c r="N8" s="31">
        <f t="shared" si="4"/>
        <v>53000000</v>
      </c>
      <c r="O8" s="31">
        <f t="shared" si="4"/>
        <v>53000000</v>
      </c>
      <c r="P8" s="31">
        <f t="shared" si="4"/>
        <v>53000000</v>
      </c>
      <c r="Q8" s="31">
        <f t="shared" si="2"/>
        <v>742000000</v>
      </c>
    </row>
    <row r="9" spans="1:17" x14ac:dyDescent="0.3">
      <c r="B9" s="4" t="s">
        <v>89</v>
      </c>
      <c r="C9" s="31">
        <f>SUM(C7-C8)</f>
        <v>712812000</v>
      </c>
      <c r="D9" s="31">
        <f t="shared" ref="D9:P9" si="5">SUM(D7-D8)</f>
        <v>-53000000</v>
      </c>
      <c r="E9" s="31">
        <f t="shared" si="5"/>
        <v>712812000</v>
      </c>
      <c r="F9" s="31">
        <f t="shared" si="5"/>
        <v>-53000000</v>
      </c>
      <c r="G9" s="31">
        <f t="shared" si="5"/>
        <v>712812000</v>
      </c>
      <c r="H9" s="31">
        <f t="shared" si="5"/>
        <v>-53000000</v>
      </c>
      <c r="I9" s="31">
        <f t="shared" si="5"/>
        <v>712812000</v>
      </c>
      <c r="J9" s="31">
        <f t="shared" si="5"/>
        <v>-53000000</v>
      </c>
      <c r="K9" s="31">
        <f t="shared" si="5"/>
        <v>712812000</v>
      </c>
      <c r="L9" s="31">
        <f t="shared" si="5"/>
        <v>-53000000</v>
      </c>
      <c r="M9" s="31">
        <f t="shared" si="5"/>
        <v>712812000</v>
      </c>
      <c r="N9" s="31">
        <f t="shared" si="5"/>
        <v>-53000000</v>
      </c>
      <c r="O9" s="31">
        <f t="shared" si="5"/>
        <v>712812000</v>
      </c>
      <c r="P9" s="31">
        <f t="shared" si="5"/>
        <v>-53000000</v>
      </c>
      <c r="Q9" s="31">
        <f t="shared" si="2"/>
        <v>4618684000</v>
      </c>
    </row>
    <row r="13" spans="1:17" ht="17.25" x14ac:dyDescent="0.3">
      <c r="A13" s="47"/>
    </row>
    <row r="14" spans="1:17" x14ac:dyDescent="0.3">
      <c r="B14" s="46" t="s">
        <v>94</v>
      </c>
      <c r="C14" t="s">
        <v>105</v>
      </c>
    </row>
    <row r="15" spans="1:17" x14ac:dyDescent="0.3">
      <c r="B15" s="64" t="s">
        <v>81</v>
      </c>
      <c r="C15" s="64" t="s">
        <v>77</v>
      </c>
      <c r="D15" s="64"/>
      <c r="E15" s="64"/>
      <c r="F15" s="64"/>
      <c r="G15" s="64"/>
      <c r="H15" s="64"/>
      <c r="I15" s="64"/>
      <c r="J15" s="64"/>
      <c r="K15" s="64" t="s">
        <v>78</v>
      </c>
      <c r="L15" s="64"/>
      <c r="M15" s="64"/>
      <c r="N15" s="64"/>
      <c r="O15" s="64"/>
      <c r="P15" s="64"/>
      <c r="Q15" s="64" t="s">
        <v>93</v>
      </c>
    </row>
    <row r="16" spans="1:17" x14ac:dyDescent="0.3">
      <c r="B16" s="64"/>
      <c r="C16" s="45" t="s">
        <v>65</v>
      </c>
      <c r="D16" s="45" t="s">
        <v>66</v>
      </c>
      <c r="E16" s="45" t="s">
        <v>67</v>
      </c>
      <c r="F16" s="45" t="s">
        <v>68</v>
      </c>
      <c r="G16" s="45" t="s">
        <v>69</v>
      </c>
      <c r="H16" s="45" t="s">
        <v>70</v>
      </c>
      <c r="I16" s="45" t="s">
        <v>71</v>
      </c>
      <c r="J16" s="45" t="s">
        <v>72</v>
      </c>
      <c r="K16" s="45" t="s">
        <v>73</v>
      </c>
      <c r="L16" s="45" t="s">
        <v>74</v>
      </c>
      <c r="M16" s="45" t="s">
        <v>75</v>
      </c>
      <c r="N16" s="45" t="s">
        <v>76</v>
      </c>
      <c r="O16" s="45" t="s">
        <v>64</v>
      </c>
      <c r="P16" s="45" t="s">
        <v>66</v>
      </c>
      <c r="Q16" s="64"/>
    </row>
    <row r="17" spans="2:17" x14ac:dyDescent="0.3">
      <c r="B17" s="26" t="s">
        <v>46</v>
      </c>
      <c r="C17" s="26">
        <v>172</v>
      </c>
      <c r="D17" s="26"/>
      <c r="E17" s="26">
        <v>172</v>
      </c>
      <c r="F17" s="26"/>
      <c r="G17" s="26">
        <v>172</v>
      </c>
      <c r="H17" s="26"/>
      <c r="I17" s="26">
        <v>172</v>
      </c>
      <c r="J17" s="26"/>
      <c r="K17" s="26">
        <v>172</v>
      </c>
      <c r="L17" s="26"/>
      <c r="M17" s="26">
        <v>172</v>
      </c>
      <c r="N17" s="26"/>
      <c r="O17" s="26">
        <v>172</v>
      </c>
      <c r="P17" s="26"/>
      <c r="Q17" s="58">
        <v>1204</v>
      </c>
    </row>
    <row r="18" spans="2:17" x14ac:dyDescent="0.3">
      <c r="B18" s="4" t="s">
        <v>79</v>
      </c>
      <c r="C18" s="29">
        <v>185072000</v>
      </c>
      <c r="D18" s="29"/>
      <c r="E18" s="29">
        <v>185072000</v>
      </c>
      <c r="F18" s="29"/>
      <c r="G18" s="29">
        <v>185072000</v>
      </c>
      <c r="H18" s="29"/>
      <c r="I18" s="29">
        <v>185072000</v>
      </c>
      <c r="J18" s="29"/>
      <c r="K18" s="29">
        <v>185072000</v>
      </c>
      <c r="L18" s="29"/>
      <c r="M18" s="29">
        <v>185072000</v>
      </c>
      <c r="N18" s="29"/>
      <c r="O18" s="29">
        <v>185072000</v>
      </c>
      <c r="P18" s="29"/>
      <c r="Q18" s="31">
        <v>1295504000</v>
      </c>
    </row>
    <row r="19" spans="2:17" x14ac:dyDescent="0.3">
      <c r="B19" s="4" t="s">
        <v>82</v>
      </c>
      <c r="C19" s="29">
        <v>412800000</v>
      </c>
      <c r="D19" s="29"/>
      <c r="E19" s="29">
        <v>412800000</v>
      </c>
      <c r="F19" s="29"/>
      <c r="G19" s="29">
        <v>412800000</v>
      </c>
      <c r="H19" s="29"/>
      <c r="I19" s="29">
        <v>412800000</v>
      </c>
      <c r="J19" s="29"/>
      <c r="K19" s="29">
        <v>412800000</v>
      </c>
      <c r="L19" s="29"/>
      <c r="M19" s="29">
        <v>412800000</v>
      </c>
      <c r="N19" s="29"/>
      <c r="O19" s="29">
        <v>412800000</v>
      </c>
      <c r="P19" s="29"/>
      <c r="Q19" s="31">
        <v>2889600000</v>
      </c>
    </row>
    <row r="20" spans="2:17" x14ac:dyDescent="0.3">
      <c r="B20" s="4" t="s">
        <v>84</v>
      </c>
      <c r="C20" s="29">
        <v>227728000</v>
      </c>
      <c r="D20" s="29"/>
      <c r="E20" s="29">
        <v>227728000</v>
      </c>
      <c r="F20" s="29"/>
      <c r="G20" s="29">
        <v>227728000</v>
      </c>
      <c r="H20" s="29"/>
      <c r="I20" s="29">
        <v>227728000</v>
      </c>
      <c r="J20" s="29"/>
      <c r="K20" s="29">
        <v>227728000</v>
      </c>
      <c r="L20" s="29"/>
      <c r="M20" s="29">
        <v>227728000</v>
      </c>
      <c r="N20" s="29"/>
      <c r="O20" s="29">
        <v>227728000</v>
      </c>
      <c r="P20" s="29"/>
      <c r="Q20" s="31">
        <v>1594096000</v>
      </c>
    </row>
    <row r="21" spans="2:17" x14ac:dyDescent="0.3">
      <c r="B21" s="4" t="s">
        <v>91</v>
      </c>
      <c r="C21" s="29">
        <v>53000000</v>
      </c>
      <c r="D21" s="29">
        <v>53000000</v>
      </c>
      <c r="E21" s="29">
        <v>53000000</v>
      </c>
      <c r="F21" s="29">
        <v>53000000</v>
      </c>
      <c r="G21" s="29">
        <v>53000000</v>
      </c>
      <c r="H21" s="29">
        <v>53000000</v>
      </c>
      <c r="I21" s="29">
        <v>53000000</v>
      </c>
      <c r="J21" s="29">
        <v>53000000</v>
      </c>
      <c r="K21" s="29">
        <v>53000000</v>
      </c>
      <c r="L21" s="29">
        <v>53000000</v>
      </c>
      <c r="M21" s="29">
        <v>53000000</v>
      </c>
      <c r="N21" s="29">
        <v>53000000</v>
      </c>
      <c r="O21" s="29">
        <v>53000000</v>
      </c>
      <c r="P21" s="29">
        <v>53000000</v>
      </c>
      <c r="Q21" s="31">
        <v>742000000</v>
      </c>
    </row>
    <row r="22" spans="2:17" x14ac:dyDescent="0.3">
      <c r="B22" s="4" t="s">
        <v>89</v>
      </c>
      <c r="C22" s="43">
        <v>174728000</v>
      </c>
      <c r="D22" s="43">
        <v>-53000000</v>
      </c>
      <c r="E22" s="43">
        <v>174728000</v>
      </c>
      <c r="F22" s="43">
        <v>-53000000</v>
      </c>
      <c r="G22" s="43">
        <v>174728000</v>
      </c>
      <c r="H22" s="43">
        <v>-53000000</v>
      </c>
      <c r="I22" s="43">
        <v>174728000</v>
      </c>
      <c r="J22" s="43">
        <v>-53000000</v>
      </c>
      <c r="K22" s="43">
        <v>174728000</v>
      </c>
      <c r="L22" s="43">
        <v>-53000000</v>
      </c>
      <c r="M22" s="43">
        <v>174728000</v>
      </c>
      <c r="N22" s="43">
        <v>-53000000</v>
      </c>
      <c r="O22" s="43">
        <v>174728000</v>
      </c>
      <c r="P22" s="43">
        <v>-53000000</v>
      </c>
      <c r="Q22" s="44">
        <v>852096000</v>
      </c>
    </row>
    <row r="25" spans="2:17" x14ac:dyDescent="0.3">
      <c r="B25" s="46" t="s">
        <v>94</v>
      </c>
      <c r="C25" t="s">
        <v>105</v>
      </c>
    </row>
    <row r="26" spans="2:17" x14ac:dyDescent="0.3">
      <c r="B26" s="64" t="s">
        <v>104</v>
      </c>
      <c r="C26" s="64" t="s">
        <v>77</v>
      </c>
      <c r="D26" s="64"/>
      <c r="E26" s="64"/>
      <c r="F26" s="64"/>
      <c r="G26" s="64"/>
      <c r="H26" s="64"/>
      <c r="I26" s="64"/>
      <c r="J26" s="64"/>
      <c r="K26" s="64" t="s">
        <v>78</v>
      </c>
      <c r="L26" s="64"/>
      <c r="M26" s="64"/>
      <c r="N26" s="64"/>
      <c r="O26" s="64"/>
      <c r="P26" s="64"/>
      <c r="Q26" s="64" t="s">
        <v>93</v>
      </c>
    </row>
    <row r="27" spans="2:17" x14ac:dyDescent="0.3">
      <c r="B27" s="64"/>
      <c r="C27" s="45" t="s">
        <v>65</v>
      </c>
      <c r="D27" s="45" t="s">
        <v>66</v>
      </c>
      <c r="E27" s="45" t="s">
        <v>67</v>
      </c>
      <c r="F27" s="45" t="s">
        <v>68</v>
      </c>
      <c r="G27" s="45" t="s">
        <v>69</v>
      </c>
      <c r="H27" s="45" t="s">
        <v>70</v>
      </c>
      <c r="I27" s="45" t="s">
        <v>71</v>
      </c>
      <c r="J27" s="45" t="s">
        <v>72</v>
      </c>
      <c r="K27" s="45" t="s">
        <v>73</v>
      </c>
      <c r="L27" s="45" t="s">
        <v>74</v>
      </c>
      <c r="M27" s="45" t="s">
        <v>75</v>
      </c>
      <c r="N27" s="45" t="s">
        <v>76</v>
      </c>
      <c r="O27" s="45" t="s">
        <v>64</v>
      </c>
      <c r="P27" s="45" t="s">
        <v>66</v>
      </c>
      <c r="Q27" s="64"/>
    </row>
    <row r="28" spans="2:17" x14ac:dyDescent="0.3">
      <c r="B28" s="26" t="s">
        <v>46</v>
      </c>
      <c r="C28" s="26">
        <v>152</v>
      </c>
      <c r="D28" s="26"/>
      <c r="E28" s="26">
        <v>152</v>
      </c>
      <c r="F28" s="26"/>
      <c r="G28" s="26">
        <v>152</v>
      </c>
      <c r="H28" s="26"/>
      <c r="I28" s="26">
        <v>152</v>
      </c>
      <c r="J28" s="26"/>
      <c r="K28" s="26">
        <v>152</v>
      </c>
      <c r="L28" s="26"/>
      <c r="M28" s="26">
        <v>152</v>
      </c>
      <c r="N28" s="26"/>
      <c r="O28" s="26">
        <v>152</v>
      </c>
      <c r="P28" s="4"/>
      <c r="Q28" s="58">
        <v>1064</v>
      </c>
    </row>
    <row r="29" spans="2:17" x14ac:dyDescent="0.3">
      <c r="B29" s="4" t="s">
        <v>79</v>
      </c>
      <c r="C29" s="29">
        <v>203680000</v>
      </c>
      <c r="D29" s="29"/>
      <c r="E29" s="29">
        <v>203680000</v>
      </c>
      <c r="F29" s="29"/>
      <c r="G29" s="29">
        <v>203680000</v>
      </c>
      <c r="H29" s="29"/>
      <c r="I29" s="29">
        <v>203680000</v>
      </c>
      <c r="J29" s="29"/>
      <c r="K29" s="29">
        <v>203680000</v>
      </c>
      <c r="L29" s="29"/>
      <c r="M29" s="29">
        <v>203680000</v>
      </c>
      <c r="N29" s="29"/>
      <c r="O29" s="29">
        <v>203680000</v>
      </c>
      <c r="P29" s="29"/>
      <c r="Q29" s="31">
        <v>1425760000</v>
      </c>
    </row>
    <row r="30" spans="2:17" x14ac:dyDescent="0.3">
      <c r="B30" s="4" t="s">
        <v>82</v>
      </c>
      <c r="C30" s="29">
        <v>440800000</v>
      </c>
      <c r="D30" s="29"/>
      <c r="E30" s="29">
        <v>440800000</v>
      </c>
      <c r="F30" s="29"/>
      <c r="G30" s="29">
        <v>440800000</v>
      </c>
      <c r="H30" s="29"/>
      <c r="I30" s="29">
        <v>440800000</v>
      </c>
      <c r="J30" s="29"/>
      <c r="K30" s="29">
        <v>440800000</v>
      </c>
      <c r="L30" s="29"/>
      <c r="M30" s="29">
        <v>440800000</v>
      </c>
      <c r="N30" s="29"/>
      <c r="O30" s="29">
        <v>440800000</v>
      </c>
      <c r="P30" s="29"/>
      <c r="Q30" s="31">
        <v>3085600000</v>
      </c>
    </row>
    <row r="31" spans="2:17" x14ac:dyDescent="0.3">
      <c r="B31" s="4" t="s">
        <v>84</v>
      </c>
      <c r="C31" s="29">
        <v>237120000</v>
      </c>
      <c r="D31" s="29"/>
      <c r="E31" s="29">
        <v>237120000</v>
      </c>
      <c r="F31" s="29"/>
      <c r="G31" s="29">
        <v>237120000</v>
      </c>
      <c r="H31" s="29"/>
      <c r="I31" s="29">
        <v>237120000</v>
      </c>
      <c r="J31" s="29"/>
      <c r="K31" s="29">
        <v>237120000</v>
      </c>
      <c r="L31" s="29"/>
      <c r="M31" s="29">
        <v>237120000</v>
      </c>
      <c r="N31" s="29"/>
      <c r="O31" s="29">
        <v>237120000</v>
      </c>
      <c r="P31" s="29"/>
      <c r="Q31" s="31">
        <v>1659840000</v>
      </c>
    </row>
    <row r="32" spans="2:17" x14ac:dyDescent="0.3">
      <c r="B32" s="4" t="s">
        <v>91</v>
      </c>
      <c r="C32" s="29">
        <v>53000000</v>
      </c>
      <c r="D32" s="29">
        <v>53000000</v>
      </c>
      <c r="E32" s="29">
        <v>53000000</v>
      </c>
      <c r="F32" s="29">
        <v>53000000</v>
      </c>
      <c r="G32" s="29">
        <v>53000000</v>
      </c>
      <c r="H32" s="29">
        <v>53000000</v>
      </c>
      <c r="I32" s="29">
        <v>53000000</v>
      </c>
      <c r="J32" s="29">
        <v>53000000</v>
      </c>
      <c r="K32" s="29">
        <v>53000000</v>
      </c>
      <c r="L32" s="29">
        <v>53000000</v>
      </c>
      <c r="M32" s="29">
        <v>53000000</v>
      </c>
      <c r="N32" s="29">
        <v>53000000</v>
      </c>
      <c r="O32" s="29">
        <v>53000000</v>
      </c>
      <c r="P32" s="29">
        <v>53000000</v>
      </c>
      <c r="Q32" s="31">
        <v>742000000</v>
      </c>
    </row>
    <row r="33" spans="2:17" x14ac:dyDescent="0.3">
      <c r="B33" s="4" t="s">
        <v>89</v>
      </c>
      <c r="C33" s="43">
        <v>184120000</v>
      </c>
      <c r="D33" s="43">
        <v>-53000000</v>
      </c>
      <c r="E33" s="43">
        <v>184120000</v>
      </c>
      <c r="F33" s="43">
        <v>-53000000</v>
      </c>
      <c r="G33" s="43">
        <v>184120000</v>
      </c>
      <c r="H33" s="43">
        <v>-53000000</v>
      </c>
      <c r="I33" s="43">
        <v>184120000</v>
      </c>
      <c r="J33" s="43">
        <v>-53000000</v>
      </c>
      <c r="K33" s="43">
        <v>184120000</v>
      </c>
      <c r="L33" s="43">
        <v>-53000000</v>
      </c>
      <c r="M33" s="43">
        <v>184120000</v>
      </c>
      <c r="N33" s="43">
        <v>-53000000</v>
      </c>
      <c r="O33" s="43">
        <v>184120000</v>
      </c>
      <c r="P33" s="43">
        <v>-53000000</v>
      </c>
      <c r="Q33" s="44">
        <v>917840000</v>
      </c>
    </row>
    <row r="36" spans="2:17" x14ac:dyDescent="0.3">
      <c r="B36" s="46" t="s">
        <v>94</v>
      </c>
      <c r="C36" t="s">
        <v>105</v>
      </c>
    </row>
    <row r="37" spans="2:17" x14ac:dyDescent="0.3">
      <c r="B37" s="64" t="s">
        <v>107</v>
      </c>
      <c r="C37" s="64" t="s">
        <v>77</v>
      </c>
      <c r="D37" s="64"/>
      <c r="E37" s="64"/>
      <c r="F37" s="64"/>
      <c r="G37" s="64"/>
      <c r="H37" s="64"/>
      <c r="I37" s="64"/>
      <c r="J37" s="64"/>
      <c r="K37" s="64" t="s">
        <v>78</v>
      </c>
      <c r="L37" s="64"/>
      <c r="M37" s="64"/>
      <c r="N37" s="64"/>
      <c r="O37" s="64"/>
      <c r="P37" s="64"/>
      <c r="Q37" s="64" t="s">
        <v>93</v>
      </c>
    </row>
    <row r="38" spans="2:17" x14ac:dyDescent="0.3">
      <c r="B38" s="64"/>
      <c r="C38" s="45" t="s">
        <v>65</v>
      </c>
      <c r="D38" s="45" t="s">
        <v>66</v>
      </c>
      <c r="E38" s="45" t="s">
        <v>67</v>
      </c>
      <c r="F38" s="45" t="s">
        <v>68</v>
      </c>
      <c r="G38" s="45" t="s">
        <v>69</v>
      </c>
      <c r="H38" s="45" t="s">
        <v>70</v>
      </c>
      <c r="I38" s="45" t="s">
        <v>71</v>
      </c>
      <c r="J38" s="45" t="s">
        <v>72</v>
      </c>
      <c r="K38" s="45" t="s">
        <v>73</v>
      </c>
      <c r="L38" s="45" t="s">
        <v>74</v>
      </c>
      <c r="M38" s="45" t="s">
        <v>75</v>
      </c>
      <c r="N38" s="45" t="s">
        <v>76</v>
      </c>
      <c r="O38" s="45" t="s">
        <v>64</v>
      </c>
      <c r="P38" s="45" t="s">
        <v>66</v>
      </c>
      <c r="Q38" s="64"/>
    </row>
    <row r="39" spans="2:17" x14ac:dyDescent="0.3">
      <c r="B39" s="26" t="s">
        <v>46</v>
      </c>
      <c r="C39" s="26">
        <v>134</v>
      </c>
      <c r="D39" s="26"/>
      <c r="E39" s="26">
        <v>134</v>
      </c>
      <c r="F39" s="26"/>
      <c r="G39" s="26">
        <v>134</v>
      </c>
      <c r="H39" s="26"/>
      <c r="I39" s="26">
        <v>134</v>
      </c>
      <c r="J39" s="26"/>
      <c r="K39" s="26">
        <v>134</v>
      </c>
      <c r="L39" s="26"/>
      <c r="M39" s="26">
        <v>134</v>
      </c>
      <c r="N39" s="26"/>
      <c r="O39" s="26">
        <v>134</v>
      </c>
      <c r="P39" s="26"/>
      <c r="Q39" s="58">
        <v>938</v>
      </c>
    </row>
    <row r="40" spans="2:17" x14ac:dyDescent="0.3">
      <c r="B40" s="4" t="s">
        <v>79</v>
      </c>
      <c r="C40" s="29">
        <v>214936000</v>
      </c>
      <c r="D40" s="29"/>
      <c r="E40" s="29">
        <v>214936000</v>
      </c>
      <c r="F40" s="29"/>
      <c r="G40" s="29">
        <v>214936000</v>
      </c>
      <c r="H40" s="29"/>
      <c r="I40" s="29">
        <v>214936000</v>
      </c>
      <c r="J40" s="29"/>
      <c r="K40" s="29">
        <v>214936000</v>
      </c>
      <c r="L40" s="29"/>
      <c r="M40" s="29">
        <v>214936000</v>
      </c>
      <c r="N40" s="29"/>
      <c r="O40" s="29">
        <v>214936000</v>
      </c>
      <c r="P40" s="29"/>
      <c r="Q40" s="31">
        <v>1504552000</v>
      </c>
    </row>
    <row r="41" spans="2:17" x14ac:dyDescent="0.3">
      <c r="B41" s="4" t="s">
        <v>82</v>
      </c>
      <c r="C41" s="29">
        <v>515900000</v>
      </c>
      <c r="D41" s="29"/>
      <c r="E41" s="29">
        <v>515900000</v>
      </c>
      <c r="F41" s="29"/>
      <c r="G41" s="29">
        <v>515900000</v>
      </c>
      <c r="H41" s="29"/>
      <c r="I41" s="29">
        <v>515900000</v>
      </c>
      <c r="J41" s="29"/>
      <c r="K41" s="29">
        <v>515900000</v>
      </c>
      <c r="L41" s="29"/>
      <c r="M41" s="29">
        <v>515900000</v>
      </c>
      <c r="N41" s="29"/>
      <c r="O41" s="29">
        <v>515900000</v>
      </c>
      <c r="P41" s="29"/>
      <c r="Q41" s="31">
        <v>3611300000</v>
      </c>
    </row>
    <row r="42" spans="2:17" x14ac:dyDescent="0.3">
      <c r="B42" s="4" t="s">
        <v>84</v>
      </c>
      <c r="C42" s="29">
        <v>300964000</v>
      </c>
      <c r="D42" s="29"/>
      <c r="E42" s="29">
        <v>300964000</v>
      </c>
      <c r="F42" s="29"/>
      <c r="G42" s="29">
        <v>300964000</v>
      </c>
      <c r="H42" s="29"/>
      <c r="I42" s="29">
        <v>300964000</v>
      </c>
      <c r="J42" s="29"/>
      <c r="K42" s="29">
        <v>300964000</v>
      </c>
      <c r="L42" s="29"/>
      <c r="M42" s="29">
        <v>300964000</v>
      </c>
      <c r="N42" s="29"/>
      <c r="O42" s="29">
        <v>300964000</v>
      </c>
      <c r="P42" s="29"/>
      <c r="Q42" s="31">
        <v>2106748000</v>
      </c>
    </row>
    <row r="43" spans="2:17" x14ac:dyDescent="0.3">
      <c r="B43" s="4" t="s">
        <v>91</v>
      </c>
      <c r="C43" s="29">
        <v>53000000</v>
      </c>
      <c r="D43" s="29">
        <v>53000000</v>
      </c>
      <c r="E43" s="29">
        <v>53000000</v>
      </c>
      <c r="F43" s="29">
        <v>53000000</v>
      </c>
      <c r="G43" s="29">
        <v>53000000</v>
      </c>
      <c r="H43" s="29">
        <v>53000000</v>
      </c>
      <c r="I43" s="29">
        <v>53000000</v>
      </c>
      <c r="J43" s="29">
        <v>53000000</v>
      </c>
      <c r="K43" s="29">
        <v>53000000</v>
      </c>
      <c r="L43" s="29">
        <v>53000000</v>
      </c>
      <c r="M43" s="29">
        <v>53000000</v>
      </c>
      <c r="N43" s="29">
        <v>53000000</v>
      </c>
      <c r="O43" s="29">
        <v>53000000</v>
      </c>
      <c r="P43" s="29">
        <v>53000000</v>
      </c>
      <c r="Q43" s="31">
        <v>742000000</v>
      </c>
    </row>
    <row r="44" spans="2:17" x14ac:dyDescent="0.3">
      <c r="B44" s="4" t="s">
        <v>89</v>
      </c>
      <c r="C44" s="43">
        <v>247964000</v>
      </c>
      <c r="D44" s="43">
        <v>-53000000</v>
      </c>
      <c r="E44" s="43">
        <v>247964000</v>
      </c>
      <c r="F44" s="43">
        <v>-53000000</v>
      </c>
      <c r="G44" s="43">
        <v>247964000</v>
      </c>
      <c r="H44" s="43">
        <v>-53000000</v>
      </c>
      <c r="I44" s="43">
        <v>247964000</v>
      </c>
      <c r="J44" s="43">
        <v>-53000000</v>
      </c>
      <c r="K44" s="43">
        <v>247964000</v>
      </c>
      <c r="L44" s="43">
        <v>-53000000</v>
      </c>
      <c r="M44" s="43">
        <v>247964000</v>
      </c>
      <c r="N44" s="43">
        <v>-53000000</v>
      </c>
      <c r="O44" s="43">
        <v>247964000</v>
      </c>
      <c r="P44" s="43">
        <v>-53000000</v>
      </c>
      <c r="Q44" s="44">
        <v>1364748000</v>
      </c>
    </row>
  </sheetData>
  <mergeCells count="16">
    <mergeCell ref="Q37:Q38"/>
    <mergeCell ref="B3:B4"/>
    <mergeCell ref="C3:J3"/>
    <mergeCell ref="K3:P3"/>
    <mergeCell ref="Q3:Q4"/>
    <mergeCell ref="B37:B38"/>
    <mergeCell ref="C37:J37"/>
    <mergeCell ref="K37:P37"/>
    <mergeCell ref="B15:B16"/>
    <mergeCell ref="C15:J15"/>
    <mergeCell ref="K15:P15"/>
    <mergeCell ref="Q15:Q16"/>
    <mergeCell ref="B26:B27"/>
    <mergeCell ref="C26:J26"/>
    <mergeCell ref="K26:P26"/>
    <mergeCell ref="Q26:Q27"/>
  </mergeCells>
  <phoneticPr fontId="3" type="noConversion"/>
  <pageMargins left="0.25" right="0.25" top="0.75" bottom="0.75" header="0.3" footer="0.3"/>
  <pageSetup paperSize="9" scale="4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표지</vt:lpstr>
      <vt:lpstr>Riotouch Box 사이즈</vt:lpstr>
      <vt:lpstr>컨테이너 단위 수량</vt:lpstr>
      <vt:lpstr>65 Simulation</vt:lpstr>
      <vt:lpstr>75 Simulation </vt:lpstr>
      <vt:lpstr>86 Simulation </vt:lpstr>
      <vt:lpstr>Size  평균 Mix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cp:lastPrinted>2025-03-14T07:43:21Z</cp:lastPrinted>
  <dcterms:created xsi:type="dcterms:W3CDTF">2025-03-14T05:46:54Z</dcterms:created>
  <dcterms:modified xsi:type="dcterms:W3CDTF">2025-03-18T23:57:22Z</dcterms:modified>
</cp:coreProperties>
</file>