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https://d.docs.live.net/9fc98e9f7b9a0c83/02_고경덕/01_일반/0102_평생 공부/Excel/"/>
    </mc:Choice>
  </mc:AlternateContent>
  <xr:revisionPtr revIDLastSave="29" documentId="8_{D5307EF1-115B-415E-B8E0-238F9789D3D6}" xr6:coauthVersionLast="45" xr6:coauthVersionMax="45" xr10:uidLastSave="{95EE2D6F-1327-4B7D-BFF3-BEBFDE9E7935}"/>
  <bookViews>
    <workbookView xWindow="33720" yWindow="-120" windowWidth="29040" windowHeight="15840" tabRatio="979" firstSheet="8" activeTab="24" xr2:uid="{00000000-000D-0000-FFFF-FFFF00000000}"/>
  </bookViews>
  <sheets>
    <sheet name="COUNTIF" sheetId="11" r:id="rId1"/>
    <sheet name="중복값 제외 개수구하기" sheetId="36" r:id="rId2"/>
    <sheet name="수식정리" sheetId="31" r:id="rId3"/>
    <sheet name="단축키" sheetId="33" r:id="rId4"/>
    <sheet name="AGGREGATE" sheetId="15" r:id="rId5"/>
    <sheet name="단축키 2" sheetId="9" r:id="rId6"/>
    <sheet name="DB함수" sheetId="12" r:id="rId7"/>
    <sheet name="VLOOKUP" sheetId="3" r:id="rId8"/>
    <sheet name="HLOOKUP" sheetId="4" r:id="rId9"/>
    <sheet name="LOOKUP" sheetId="6" r:id="rId10"/>
    <sheet name="CHOOSE" sheetId="2" r:id="rId11"/>
    <sheet name="MATCH-INDEX" sheetId="5" r:id="rId12"/>
    <sheet name="DSUM-DAVERAGE" sheetId="7" r:id="rId13"/>
    <sheet name="DGET" sheetId="8" r:id="rId14"/>
    <sheet name="SUBTOTAL" sheetId="14" r:id="rId15"/>
    <sheet name="FREQUENCY" sheetId="16" r:id="rId16"/>
    <sheet name="ABS-SIGN" sheetId="18" r:id="rId17"/>
    <sheet name="ROUND계열" sheetId="20" r:id="rId18"/>
    <sheet name="LARGE-SMALL" sheetId="21" r:id="rId19"/>
    <sheet name="RANK" sheetId="22" r:id="rId20"/>
    <sheet name="AND-OR" sheetId="23" r:id="rId21"/>
    <sheet name="VALUE-NUMBERVALUE" sheetId="24" r:id="rId22"/>
    <sheet name="TEXT" sheetId="25" r:id="rId23"/>
    <sheet name="REPLACE-SUBSTITUTE" sheetId="26" r:id="rId24"/>
    <sheet name="FIND-SEARCH" sheetId="27" r:id="rId25"/>
  </sheets>
  <definedNames>
    <definedName name="_xlnm._FilterDatabase" localSheetId="12" hidden="1">'DSUM-DAVERAGE'!$A$11:$K$42</definedName>
    <definedName name="_xlnm._FilterDatabase" localSheetId="3" hidden="1">단축키!$B$3:$K$101</definedName>
    <definedName name="_xlnm.Print_Area" localSheetId="2">수식정리!$A$1:$G$50</definedName>
    <definedName name="_xlnm.Print_Area" localSheetId="1">'중복값 제외 개수구하기'!$A$1:$H$44</definedName>
    <definedName name="금액">SUBTOTAL!$G$8:$G$37</definedName>
    <definedName name="단가">#REF!</definedName>
    <definedName name="수량">SUBTOTAL!$F$8:$F$37</definedName>
    <definedName name="이름관리자">#REF!</definedName>
    <definedName name="제품명">#REF!</definedName>
    <definedName name="조건">DGET!$G$6:$G$7</definedName>
    <definedName name="주문일">#REF!</definedName>
    <definedName name="주문처">#REF!</definedName>
    <definedName name="증감">'ABS-SIGN'!$E$8:$G$20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3" i="11" l="1"/>
  <c r="B43" i="36"/>
  <c r="B42" i="36"/>
  <c r="B41" i="36"/>
  <c r="C20" i="36" l="1"/>
  <c r="C19" i="36"/>
  <c r="C18" i="36"/>
  <c r="C17" i="36"/>
  <c r="C16" i="36"/>
  <c r="C15" i="36"/>
  <c r="C14" i="36"/>
  <c r="C13" i="36"/>
  <c r="C12" i="36"/>
  <c r="C11" i="36"/>
  <c r="C10" i="36"/>
  <c r="C9" i="36"/>
  <c r="C8" i="36"/>
  <c r="C7" i="36"/>
  <c r="C6" i="36"/>
  <c r="C5" i="36"/>
  <c r="C4" i="36"/>
  <c r="B20" i="36"/>
  <c r="B19" i="36"/>
  <c r="B18" i="36"/>
  <c r="B17" i="36"/>
  <c r="B16" i="36"/>
  <c r="B15" i="36"/>
  <c r="B14" i="36"/>
  <c r="B13" i="36"/>
  <c r="B12" i="36"/>
  <c r="B11" i="36"/>
  <c r="B10" i="36"/>
  <c r="B9" i="36"/>
  <c r="B8" i="36"/>
  <c r="B7" i="36"/>
  <c r="B6" i="36"/>
  <c r="B5" i="36"/>
  <c r="B4" i="36"/>
  <c r="A21" i="36"/>
  <c r="D8" i="7" l="1"/>
  <c r="F7" i="3"/>
  <c r="C7" i="8" l="1"/>
  <c r="C8" i="8"/>
  <c r="B8" i="8"/>
  <c r="B7" i="8"/>
  <c r="D9" i="7"/>
  <c r="D7" i="7"/>
  <c r="D6" i="5"/>
  <c r="C8" i="27"/>
  <c r="D8" i="27" s="1"/>
  <c r="E8" i="27" s="1"/>
  <c r="E8" i="26"/>
  <c r="C8" i="26"/>
  <c r="C11" i="25"/>
  <c r="C6" i="25"/>
  <c r="E7" i="24"/>
  <c r="D7" i="24"/>
  <c r="F21" i="23" l="1"/>
  <c r="F20" i="23"/>
  <c r="F19" i="23"/>
  <c r="F18" i="23"/>
  <c r="F17" i="23"/>
  <c r="F16" i="23"/>
  <c r="F15" i="23"/>
  <c r="F14" i="23"/>
  <c r="F13" i="23"/>
  <c r="F12" i="23"/>
  <c r="F11" i="23"/>
  <c r="F10" i="23"/>
  <c r="F9" i="23"/>
  <c r="H8" i="23"/>
  <c r="G8" i="23"/>
  <c r="F8" i="23"/>
  <c r="F22" i="22" l="1"/>
  <c r="F21" i="22"/>
  <c r="F20" i="22"/>
  <c r="F19" i="22"/>
  <c r="F18" i="22"/>
  <c r="F17" i="22"/>
  <c r="F16" i="22"/>
  <c r="F15" i="22"/>
  <c r="F14" i="22"/>
  <c r="F13" i="22"/>
  <c r="F12" i="22"/>
  <c r="F11" i="22"/>
  <c r="F10" i="22"/>
  <c r="F9" i="22"/>
  <c r="G10" i="21"/>
  <c r="F10" i="21"/>
  <c r="G9" i="21"/>
  <c r="F9" i="21"/>
  <c r="G8" i="21"/>
  <c r="F8" i="21"/>
  <c r="I12" i="22" l="1"/>
  <c r="I10" i="22"/>
  <c r="I9" i="22"/>
  <c r="I11" i="22"/>
  <c r="I13" i="22"/>
  <c r="I15" i="22"/>
  <c r="I17" i="22"/>
  <c r="I19" i="22"/>
  <c r="I21" i="22"/>
  <c r="I14" i="22"/>
  <c r="I16" i="22"/>
  <c r="I18" i="22"/>
  <c r="I20" i="22"/>
  <c r="I22" i="22"/>
  <c r="G9" i="22"/>
  <c r="G11" i="22"/>
  <c r="G13" i="22"/>
  <c r="G15" i="22"/>
  <c r="G17" i="22"/>
  <c r="G19" i="22"/>
  <c r="G20" i="22"/>
  <c r="G22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G10" i="22"/>
  <c r="G12" i="22"/>
  <c r="G14" i="22"/>
  <c r="G16" i="22"/>
  <c r="G18" i="22"/>
  <c r="G21" i="22"/>
  <c r="D30" i="20" l="1"/>
  <c r="C30" i="20"/>
  <c r="F9" i="20"/>
  <c r="H9" i="20" s="1"/>
  <c r="I9" i="20" s="1"/>
  <c r="E20" i="18"/>
  <c r="G20" i="18" s="1"/>
  <c r="E19" i="18"/>
  <c r="F19" i="18" s="1"/>
  <c r="F18" i="18"/>
  <c r="E18" i="18"/>
  <c r="G18" i="18" s="1"/>
  <c r="E17" i="18"/>
  <c r="G17" i="18" s="1"/>
  <c r="E16" i="18"/>
  <c r="G16" i="18" s="1"/>
  <c r="E15" i="18"/>
  <c r="F15" i="18" s="1"/>
  <c r="E14" i="18"/>
  <c r="G14" i="18" s="1"/>
  <c r="E13" i="18"/>
  <c r="G13" i="18" s="1"/>
  <c r="E12" i="18"/>
  <c r="G12" i="18" s="1"/>
  <c r="E11" i="18"/>
  <c r="F11" i="18" s="1"/>
  <c r="E10" i="18"/>
  <c r="G10" i="18" s="1"/>
  <c r="E9" i="18"/>
  <c r="G9" i="18" s="1"/>
  <c r="E8" i="18"/>
  <c r="G8" i="18" s="1"/>
  <c r="F10" i="18" l="1"/>
  <c r="F12" i="18"/>
  <c r="G11" i="18"/>
  <c r="F8" i="18"/>
  <c r="F14" i="18"/>
  <c r="G15" i="18"/>
  <c r="F16" i="18"/>
  <c r="F20" i="18"/>
  <c r="G9" i="20"/>
  <c r="G19" i="18"/>
  <c r="F9" i="18"/>
  <c r="F13" i="18"/>
  <c r="F17" i="18"/>
  <c r="F5" i="16"/>
  <c r="F6" i="16"/>
  <c r="F7" i="16"/>
  <c r="F8" i="16"/>
  <c r="F9" i="16"/>
  <c r="F10" i="16"/>
  <c r="F11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5" i="14"/>
  <c r="J5" i="16" l="1"/>
  <c r="G43" i="15" l="1"/>
  <c r="G42" i="15"/>
  <c r="G41" i="15"/>
  <c r="G40" i="15"/>
  <c r="G39" i="15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21" i="15"/>
  <c r="G20" i="15"/>
  <c r="G19" i="15"/>
  <c r="G18" i="15"/>
  <c r="G17" i="15"/>
  <c r="G16" i="15"/>
  <c r="G15" i="15"/>
  <c r="G14" i="15"/>
  <c r="G37" i="14"/>
  <c r="G36" i="14"/>
  <c r="G35" i="14"/>
  <c r="G34" i="14"/>
  <c r="G33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5" i="14" l="1"/>
  <c r="G9" i="15"/>
  <c r="E11" i="15"/>
  <c r="D7" i="5"/>
  <c r="C8" i="5" s="1"/>
  <c r="E6" i="2"/>
  <c r="D6" i="2"/>
  <c r="G7" i="4" l="1"/>
  <c r="J7" i="11" l="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B8" i="6" l="1"/>
  <c r="B134" i="9" l="1"/>
  <c r="B133" i="9"/>
  <c r="B132" i="9"/>
  <c r="B131" i="9"/>
  <c r="B130" i="9"/>
  <c r="B129" i="9"/>
  <c r="B128" i="9"/>
  <c r="B127" i="9"/>
  <c r="B126" i="9"/>
  <c r="B125" i="9"/>
  <c r="B124" i="9"/>
  <c r="B123" i="9"/>
  <c r="B122" i="9"/>
  <c r="B121" i="9"/>
  <c r="B120" i="9"/>
  <c r="B119" i="9"/>
  <c r="B118" i="9"/>
  <c r="B117" i="9"/>
  <c r="B116" i="9"/>
  <c r="B115" i="9"/>
  <c r="B114" i="9"/>
  <c r="B113" i="9"/>
  <c r="B112" i="9"/>
  <c r="B111" i="9"/>
  <c r="B110" i="9"/>
  <c r="H109" i="9"/>
  <c r="B109" i="9"/>
  <c r="C109" i="9" s="1"/>
  <c r="D109" i="9" s="1"/>
  <c r="B105" i="9"/>
  <c r="F8" i="6"/>
  <c r="E8" i="6"/>
  <c r="D8" i="6"/>
  <c r="C8" i="6"/>
  <c r="F6" i="4"/>
  <c r="G6" i="4" s="1"/>
  <c r="F12" i="3"/>
  <c r="F6" i="3"/>
  <c r="D6" i="3"/>
</calcChain>
</file>

<file path=xl/sharedStrings.xml><?xml version="1.0" encoding="utf-8"?>
<sst xmlns="http://schemas.openxmlformats.org/spreadsheetml/2006/main" count="2161" uniqueCount="1347">
  <si>
    <t>유동근</t>
    <phoneticPr fontId="6" type="noConversion"/>
  </si>
  <si>
    <t>전경숙</t>
    <phoneticPr fontId="6" type="noConversion"/>
  </si>
  <si>
    <t>백수정</t>
    <phoneticPr fontId="6" type="noConversion"/>
  </si>
  <si>
    <t>안현철</t>
    <phoneticPr fontId="6" type="noConversion"/>
  </si>
  <si>
    <t>고성남</t>
    <phoneticPr fontId="6" type="noConversion"/>
  </si>
  <si>
    <t>민병철</t>
    <phoneticPr fontId="6" type="noConversion"/>
  </si>
  <si>
    <t>조광연</t>
    <phoneticPr fontId="6" type="noConversion"/>
  </si>
  <si>
    <t>사번</t>
    <phoneticPr fontId="6" type="noConversion"/>
  </si>
  <si>
    <t>이름</t>
    <phoneticPr fontId="6" type="noConversion"/>
  </si>
  <si>
    <t>부서</t>
    <phoneticPr fontId="6" type="noConversion"/>
  </si>
  <si>
    <t>직위</t>
    <phoneticPr fontId="6" type="noConversion"/>
  </si>
  <si>
    <t>IM255958</t>
    <phoneticPr fontId="6" type="noConversion"/>
  </si>
  <si>
    <t>김수영</t>
    <phoneticPr fontId="6" type="noConversion"/>
  </si>
  <si>
    <t>IM124463</t>
    <phoneticPr fontId="6" type="noConversion"/>
  </si>
  <si>
    <t>안은영</t>
    <phoneticPr fontId="6" type="noConversion"/>
  </si>
  <si>
    <t>IM338199</t>
    <phoneticPr fontId="6" type="noConversion"/>
  </si>
  <si>
    <t>조성민</t>
    <phoneticPr fontId="6" type="noConversion"/>
  </si>
  <si>
    <t>IM142849</t>
  </si>
  <si>
    <t>도현우</t>
    <phoneticPr fontId="6" type="noConversion"/>
  </si>
  <si>
    <t>IM217783</t>
    <phoneticPr fontId="6" type="noConversion"/>
  </si>
  <si>
    <t>최원빈</t>
    <phoneticPr fontId="6" type="noConversion"/>
  </si>
  <si>
    <t>IM342201</t>
  </si>
  <si>
    <t>민달래</t>
    <phoneticPr fontId="6" type="noConversion"/>
  </si>
  <si>
    <t>[ 사번의 3번째와 4번째 글자로 부서와 직위 구하기 ]</t>
    <phoneticPr fontId="6" type="noConversion"/>
  </si>
  <si>
    <t>IM344643</t>
  </si>
  <si>
    <t>IM113430</t>
  </si>
  <si>
    <t>IM226068</t>
  </si>
  <si>
    <t>IM316611</t>
  </si>
  <si>
    <t>IM214359</t>
  </si>
  <si>
    <t>IM254165</t>
  </si>
  <si>
    <t>IM336422</t>
  </si>
  <si>
    <t>IM122950</t>
  </si>
  <si>
    <t>정은우</t>
    <phoneticPr fontId="6" type="noConversion"/>
  </si>
  <si>
    <t>선보경</t>
    <phoneticPr fontId="6" type="noConversion"/>
  </si>
  <si>
    <t>김우주</t>
    <phoneticPr fontId="6" type="noConversion"/>
  </si>
  <si>
    <t>박재민</t>
    <phoneticPr fontId="6" type="noConversion"/>
  </si>
  <si>
    <t>조승재</t>
    <phoneticPr fontId="6" type="noConversion"/>
  </si>
  <si>
    <t>김혁중</t>
    <phoneticPr fontId="6" type="noConversion"/>
  </si>
  <si>
    <t>이채원</t>
    <phoneticPr fontId="6" type="noConversion"/>
  </si>
  <si>
    <t>김여진</t>
    <phoneticPr fontId="6" type="noConversion"/>
  </si>
  <si>
    <t>번호</t>
    <phoneticPr fontId="6" type="noConversion"/>
  </si>
  <si>
    <t>제품명</t>
    <phoneticPr fontId="6" type="noConversion"/>
  </si>
  <si>
    <t>단가</t>
    <phoneticPr fontId="6" type="noConversion"/>
  </si>
  <si>
    <t>수량</t>
    <phoneticPr fontId="6" type="noConversion"/>
  </si>
  <si>
    <t>할인율</t>
    <phoneticPr fontId="6" type="noConversion"/>
  </si>
  <si>
    <t>제품명</t>
    <phoneticPr fontId="6" type="noConversion"/>
  </si>
  <si>
    <t>단가</t>
    <phoneticPr fontId="6" type="noConversion"/>
  </si>
  <si>
    <t>색연필</t>
    <phoneticPr fontId="6" type="noConversion"/>
  </si>
  <si>
    <t>물통</t>
    <phoneticPr fontId="6" type="noConversion"/>
  </si>
  <si>
    <t>스케치북</t>
    <phoneticPr fontId="6" type="noConversion"/>
  </si>
  <si>
    <t>수량</t>
    <phoneticPr fontId="6" type="noConversion"/>
  </si>
  <si>
    <t>할인율</t>
    <phoneticPr fontId="6" type="noConversion"/>
  </si>
  <si>
    <t>[ 제품명으로 단가를 구하고, 수량에 따라 할인율 구하기 ]</t>
    <phoneticPr fontId="6" type="noConversion"/>
  </si>
  <si>
    <t>이름</t>
    <phoneticPr fontId="6" type="noConversion"/>
  </si>
  <si>
    <t>국어</t>
    <phoneticPr fontId="6" type="noConversion"/>
  </si>
  <si>
    <t>영어</t>
    <phoneticPr fontId="6" type="noConversion"/>
  </si>
  <si>
    <t>수학</t>
    <phoneticPr fontId="6" type="noConversion"/>
  </si>
  <si>
    <t>평균</t>
    <phoneticPr fontId="6" type="noConversion"/>
  </si>
  <si>
    <t>학점</t>
    <phoneticPr fontId="6" type="noConversion"/>
  </si>
  <si>
    <t>마은성</t>
  </si>
  <si>
    <t>전준호</t>
  </si>
  <si>
    <t>임홍삼</t>
  </si>
  <si>
    <t>구재석</t>
  </si>
  <si>
    <t>김혜린</t>
  </si>
  <si>
    <t>심영국</t>
  </si>
  <si>
    <t>강민수</t>
  </si>
  <si>
    <t>황길호</t>
  </si>
  <si>
    <t>장미자</t>
  </si>
  <si>
    <t>강미란</t>
  </si>
  <si>
    <t>점수</t>
    <phoneticPr fontId="6" type="noConversion"/>
  </si>
  <si>
    <t>가</t>
    <phoneticPr fontId="6" type="noConversion"/>
  </si>
  <si>
    <t>양</t>
    <phoneticPr fontId="6" type="noConversion"/>
  </si>
  <si>
    <t>미</t>
    <phoneticPr fontId="6" type="noConversion"/>
  </si>
  <si>
    <t>우</t>
    <phoneticPr fontId="6" type="noConversion"/>
  </si>
  <si>
    <t>수</t>
    <phoneticPr fontId="6" type="noConversion"/>
  </si>
  <si>
    <t>[ 평균으로 학점 구하기 ]</t>
    <phoneticPr fontId="6" type="noConversion"/>
  </si>
  <si>
    <t>거래처명</t>
    <phoneticPr fontId="6" type="noConversion"/>
  </si>
  <si>
    <t>고객번호</t>
    <phoneticPr fontId="6" type="noConversion"/>
  </si>
  <si>
    <t>거래처명</t>
    <phoneticPr fontId="6" type="noConversion"/>
  </si>
  <si>
    <t>담당자</t>
    <phoneticPr fontId="6" type="noConversion"/>
  </si>
  <si>
    <t>직위</t>
    <phoneticPr fontId="6" type="noConversion"/>
  </si>
  <si>
    <t>연락처</t>
    <phoneticPr fontId="6" type="noConversion"/>
  </si>
  <si>
    <t>LONEP</t>
  </si>
  <si>
    <t>개성 트레이딩</t>
  </si>
  <si>
    <t>영업 2과장</t>
  </si>
  <si>
    <t>(051)575-5776</t>
  </si>
  <si>
    <t>QUEDE</t>
  </si>
  <si>
    <t>게이트웨이 통상</t>
  </si>
  <si>
    <t>경리 과장</t>
  </si>
  <si>
    <t>(02)681-6889</t>
  </si>
  <si>
    <t>LILAS</t>
  </si>
  <si>
    <t>경동 무역</t>
  </si>
  <si>
    <t>(02)989-9889</t>
  </si>
  <si>
    <t>AROUT</t>
  </si>
  <si>
    <t>경성 트레이딩</t>
  </si>
  <si>
    <t>영업 사원</t>
  </si>
  <si>
    <t>(031)76-4568</t>
  </si>
  <si>
    <t>GALED</t>
  </si>
  <si>
    <t>광성 교역</t>
  </si>
  <si>
    <t>마케팅 1과장</t>
  </si>
  <si>
    <t>(041)92-3778</t>
  </si>
  <si>
    <t>TRADH</t>
  </si>
  <si>
    <t>국제 무역</t>
  </si>
  <si>
    <t>(02)211-1234</t>
  </si>
  <si>
    <t>DRACD</t>
  </si>
  <si>
    <t>극동 무역</t>
  </si>
  <si>
    <t>영업 과장</t>
  </si>
  <si>
    <t>(02)111-2954</t>
  </si>
  <si>
    <t>ISLAT</t>
  </si>
  <si>
    <t>글로리아 백화점</t>
  </si>
  <si>
    <t>마케팅 3과장</t>
  </si>
  <si>
    <t>(051)4-1945</t>
  </si>
  <si>
    <t>RATTC</t>
  </si>
  <si>
    <t>금강</t>
  </si>
  <si>
    <t>(02)497-4896</t>
  </si>
  <si>
    <t>WELLI</t>
  </si>
  <si>
    <t>금화 유통</t>
  </si>
  <si>
    <t>영업 3과장</t>
  </si>
  <si>
    <t>(051)45-9483</t>
  </si>
  <si>
    <t>[ 거래처명으로 나머지 정보 구하기 ]</t>
    <phoneticPr fontId="6" type="noConversion"/>
  </si>
  <si>
    <t>고객번호</t>
    <phoneticPr fontId="6" type="noConversion"/>
  </si>
  <si>
    <t>검색항목</t>
    <phoneticPr fontId="6" type="noConversion"/>
  </si>
  <si>
    <t>담당자</t>
  </si>
  <si>
    <t>검색결과</t>
    <phoneticPr fontId="6" type="noConversion"/>
  </si>
  <si>
    <t>[ 선택한 고객 번호와 검색 항목으로 정보 찾기 ]</t>
    <phoneticPr fontId="6" type="noConversion"/>
  </si>
  <si>
    <t>[ 조건에 맞는 레코드에 대해 거래량의 합계와 평균 구하기 ]</t>
    <phoneticPr fontId="6" type="noConversion"/>
  </si>
  <si>
    <t>거래량의 합계</t>
    <phoneticPr fontId="6" type="noConversion"/>
  </si>
  <si>
    <t>거래량의 평균</t>
    <phoneticPr fontId="6" type="noConversion"/>
  </si>
  <si>
    <t>고객번호</t>
    <phoneticPr fontId="6" type="noConversion"/>
  </si>
  <si>
    <t>거래처명</t>
    <phoneticPr fontId="6" type="noConversion"/>
  </si>
  <si>
    <t>담당자</t>
    <phoneticPr fontId="6" type="noConversion"/>
  </si>
  <si>
    <t>지역</t>
    <phoneticPr fontId="6" type="noConversion"/>
  </si>
  <si>
    <t>거래량</t>
    <phoneticPr fontId="6" type="noConversion"/>
  </si>
  <si>
    <t>거래금액</t>
    <phoneticPr fontId="6" type="noConversion"/>
  </si>
  <si>
    <t>경기도</t>
  </si>
  <si>
    <t>대전광역시</t>
  </si>
  <si>
    <t>서울특별시</t>
  </si>
  <si>
    <t>인천광역시</t>
  </si>
  <si>
    <t>부산광역시</t>
  </si>
  <si>
    <t>LETSS</t>
  </si>
  <si>
    <t>대광 상사</t>
  </si>
  <si>
    <t>민병철</t>
  </si>
  <si>
    <t>SPECD</t>
  </si>
  <si>
    <t>대성 교역</t>
  </si>
  <si>
    <t>황영신</t>
  </si>
  <si>
    <t>COMMI</t>
  </si>
  <si>
    <t>대진 상사</t>
  </si>
  <si>
    <t>천용만</t>
  </si>
  <si>
    <t>ANTON</t>
  </si>
  <si>
    <t>동광 통상</t>
  </si>
  <si>
    <t>조자룡</t>
  </si>
  <si>
    <t>CHOPS</t>
  </si>
  <si>
    <t>동남 상사</t>
  </si>
  <si>
    <t>강태준</t>
  </si>
  <si>
    <t>PERIC</t>
  </si>
  <si>
    <t>동도 교역</t>
  </si>
  <si>
    <t>하사헌</t>
  </si>
  <si>
    <t>LEHMS</t>
  </si>
  <si>
    <t>동방 무역</t>
  </si>
  <si>
    <t>최한기</t>
  </si>
  <si>
    <t>GROSR</t>
  </si>
  <si>
    <t>동성 직배</t>
  </si>
  <si>
    <t>마창진</t>
  </si>
  <si>
    <t>PRINI</t>
  </si>
  <si>
    <t>동신 상사</t>
  </si>
  <si>
    <t>최춘실</t>
  </si>
  <si>
    <t>전라북도</t>
  </si>
  <si>
    <t>GOURL</t>
  </si>
  <si>
    <t>동양 무역</t>
  </si>
  <si>
    <t>한빈</t>
  </si>
  <si>
    <t>THECR</t>
  </si>
  <si>
    <t>몽블랑 백화점</t>
  </si>
  <si>
    <t>박찬희</t>
  </si>
  <si>
    <t>FRANR</t>
  </si>
  <si>
    <t>미림 백화점</t>
  </si>
  <si>
    <t>이혜준</t>
  </si>
  <si>
    <t>QUICK</t>
  </si>
  <si>
    <t>미성 백화점</t>
  </si>
  <si>
    <t>호혜경</t>
  </si>
  <si>
    <t>WILMK</t>
  </si>
  <si>
    <t>미주 상사</t>
  </si>
  <si>
    <t>박춘심</t>
  </si>
  <si>
    <t>ROMEY</t>
  </si>
  <si>
    <t>백조 백화점</t>
  </si>
  <si>
    <t>안재혁</t>
  </si>
  <si>
    <t>BLONP</t>
  </si>
  <si>
    <t>베네디스 유통</t>
  </si>
  <si>
    <t>장선희</t>
  </si>
  <si>
    <t>QUEEN</t>
  </si>
  <si>
    <t>사하라 통상</t>
  </si>
  <si>
    <t>정가진</t>
  </si>
  <si>
    <t>TOMSP</t>
  </si>
  <si>
    <t>산타페</t>
  </si>
  <si>
    <t>박영아</t>
  </si>
  <si>
    <t>OTTIK</t>
  </si>
  <si>
    <t>삼선 무역</t>
  </si>
  <si>
    <t>SUPRD</t>
  </si>
  <si>
    <t>삼양 상사</t>
  </si>
  <si>
    <t>감성동</t>
  </si>
  <si>
    <t>TRAIH</t>
  </si>
  <si>
    <t>삼영 식품</t>
  </si>
  <si>
    <t>배한석</t>
  </si>
  <si>
    <t>[ 선택한 거래처의 거래량과 거래금액 구하기 ]</t>
    <phoneticPr fontId="6" type="noConversion"/>
  </si>
  <si>
    <t>거래량</t>
    <phoneticPr fontId="6" type="noConversion"/>
  </si>
  <si>
    <t>거래금액</t>
    <phoneticPr fontId="6" type="noConversion"/>
  </si>
  <si>
    <t>고객번호</t>
    <phoneticPr fontId="6" type="noConversion"/>
  </si>
  <si>
    <t>거래처명</t>
    <phoneticPr fontId="6" type="noConversion"/>
  </si>
  <si>
    <t>담당자</t>
    <phoneticPr fontId="6" type="noConversion"/>
  </si>
  <si>
    <t>지역</t>
    <phoneticPr fontId="6" type="noConversion"/>
  </si>
  <si>
    <r>
      <rPr>
        <b/>
        <sz val="11"/>
        <color theme="1"/>
        <rFont val="맑은 고딕"/>
        <family val="3"/>
        <charset val="129"/>
      </rPr>
      <t xml:space="preserve">√ </t>
    </r>
    <r>
      <rPr>
        <b/>
        <sz val="11"/>
        <color theme="1"/>
        <rFont val="맑은 고딕"/>
        <family val="3"/>
        <charset val="129"/>
        <scheme val="minor"/>
      </rPr>
      <t>Point</t>
    </r>
    <phoneticPr fontId="2" type="noConversion"/>
  </si>
  <si>
    <t>■ Hlookup(값, 데이터 범위, 행, 옵션)</t>
    <phoneticPr fontId="2" type="noConversion"/>
  </si>
  <si>
    <t>■ Vlookup(값, 데이터 범위, 열, 옵션)</t>
    <phoneticPr fontId="2" type="noConversion"/>
  </si>
  <si>
    <t>■ Lookup(값, 범위1, 범위2)</t>
    <phoneticPr fontId="2" type="noConversion"/>
  </si>
  <si>
    <t xml:space="preserve"> 범위1의 데이터가 오름차순으로 정렬되어 있어야 함</t>
    <phoneticPr fontId="2" type="noConversion"/>
  </si>
  <si>
    <r>
      <rPr>
        <b/>
        <sz val="11"/>
        <color theme="1"/>
        <rFont val="맑은 고딕"/>
        <family val="3"/>
        <charset val="129"/>
      </rPr>
      <t xml:space="preserve">√ </t>
    </r>
    <r>
      <rPr>
        <b/>
        <sz val="11"/>
        <color theme="1"/>
        <rFont val="맑은 고딕"/>
        <family val="3"/>
        <charset val="129"/>
        <scheme val="minor"/>
      </rPr>
      <t>Point</t>
    </r>
    <phoneticPr fontId="2" type="noConversion"/>
  </si>
  <si>
    <r>
      <t xml:space="preserve">Ct기 + E </t>
    </r>
    <r>
      <rPr>
        <sz val="11"/>
        <color theme="1"/>
        <rFont val="맑은 고딕"/>
        <family val="3"/>
        <charset val="129"/>
      </rPr>
      <t>→</t>
    </r>
    <r>
      <rPr>
        <sz val="11"/>
        <color theme="1"/>
        <rFont val="맑은 고딕"/>
        <family val="2"/>
        <charset val="129"/>
      </rPr>
      <t xml:space="preserve"> 빠른채우기</t>
    </r>
    <phoneticPr fontId="2" type="noConversion"/>
  </si>
  <si>
    <t>Ctrl + Home</t>
    <phoneticPr fontId="2" type="noConversion"/>
  </si>
  <si>
    <t>Ctrl + Shift + =</t>
    <phoneticPr fontId="2" type="noConversion"/>
  </si>
  <si>
    <t>ㅁ + 한자 + Tab</t>
    <phoneticPr fontId="2" type="noConversion"/>
  </si>
  <si>
    <t>Ctrl + 드래그</t>
    <phoneticPr fontId="2" type="noConversion"/>
  </si>
  <si>
    <t>Ctrl + Z/Y</t>
    <phoneticPr fontId="2" type="noConversion"/>
  </si>
  <si>
    <t>Ctrl + Q</t>
    <phoneticPr fontId="2" type="noConversion"/>
  </si>
  <si>
    <r>
      <t>2</t>
    </r>
    <r>
      <rPr>
        <vertAlign val="subscript"/>
        <sz val="11"/>
        <color theme="1"/>
        <rFont val="맑은 고딕"/>
        <family val="3"/>
        <charset val="129"/>
        <scheme val="minor"/>
      </rPr>
      <t>1</t>
    </r>
    <phoneticPr fontId="2" type="noConversion"/>
  </si>
  <si>
    <t>char(row(a1)+64)</t>
    <phoneticPr fontId="2" type="noConversion"/>
  </si>
  <si>
    <t>upper</t>
    <phoneticPr fontId="2" type="noConversion"/>
  </si>
  <si>
    <t>lower</t>
    <phoneticPr fontId="2" type="noConversion"/>
  </si>
  <si>
    <t>proper</t>
    <phoneticPr fontId="2" type="noConversion"/>
  </si>
  <si>
    <t>2. 함수</t>
    <phoneticPr fontId="2" type="noConversion"/>
  </si>
  <si>
    <t>① 데이터 유효성 검사</t>
    <phoneticPr fontId="2" type="noConversion"/>
  </si>
  <si>
    <t>hi everyone~</t>
    <phoneticPr fontId="2" type="noConversion"/>
  </si>
  <si>
    <t xml:space="preserve"> ③ 메모 인쇄방법 → "페이지 레이아웃" → "인쇄제목" → "메모" → "시트에 표시된 대로"</t>
    <phoneticPr fontId="2" type="noConversion"/>
  </si>
  <si>
    <t>F2</t>
    <phoneticPr fontId="2" type="noConversion"/>
  </si>
  <si>
    <t>F4</t>
  </si>
  <si>
    <t>F5</t>
  </si>
  <si>
    <t>F7</t>
  </si>
  <si>
    <t>F8</t>
  </si>
  <si>
    <t>F9</t>
  </si>
  <si>
    <t>F11</t>
  </si>
  <si>
    <t>F12</t>
  </si>
  <si>
    <t>현재 셀 편집</t>
    <phoneticPr fontId="2" type="noConversion"/>
  </si>
  <si>
    <t>최근했던 작업 반복</t>
    <phoneticPr fontId="2" type="noConversion"/>
  </si>
  <si>
    <t>원하는 셀로 이동</t>
    <phoneticPr fontId="2" type="noConversion"/>
  </si>
  <si>
    <t>맞춤법 검사</t>
    <phoneticPr fontId="2" type="noConversion"/>
  </si>
  <si>
    <t>영역 선택</t>
    <phoneticPr fontId="2" type="noConversion"/>
  </si>
  <si>
    <t>모두 다시 계산</t>
    <phoneticPr fontId="2" type="noConversion"/>
  </si>
  <si>
    <t>차트 만들기</t>
    <phoneticPr fontId="2" type="noConversion"/>
  </si>
  <si>
    <t>다른 이름으로 저장</t>
    <phoneticPr fontId="2" type="noConversion"/>
  </si>
  <si>
    <t>단축키</t>
    <phoneticPr fontId="2" type="noConversion"/>
  </si>
  <si>
    <t>내용</t>
    <phoneticPr fontId="2" type="noConversion"/>
  </si>
  <si>
    <t>Crtl</t>
    <phoneticPr fontId="2" type="noConversion"/>
  </si>
  <si>
    <t>"+"</t>
    <phoneticPr fontId="2" type="noConversion"/>
  </si>
  <si>
    <t>셀 삽입</t>
    <phoneticPr fontId="2" type="noConversion"/>
  </si>
  <si>
    <t>"-"</t>
    <phoneticPr fontId="2" type="noConversion"/>
  </si>
  <si>
    <t>셀 삭제</t>
    <phoneticPr fontId="2" type="noConversion"/>
  </si>
  <si>
    <t>F2</t>
    <phoneticPr fontId="2" type="noConversion"/>
  </si>
  <si>
    <t>Home</t>
    <phoneticPr fontId="2" type="noConversion"/>
  </si>
  <si>
    <t>End</t>
    <phoneticPr fontId="2" type="noConversion"/>
  </si>
  <si>
    <t>인쇄 미리보기</t>
    <phoneticPr fontId="2" type="noConversion"/>
  </si>
  <si>
    <t>시트 처음으로</t>
    <phoneticPr fontId="2" type="noConversion"/>
  </si>
  <si>
    <t>시트 끝으로</t>
    <phoneticPr fontId="2" type="noConversion"/>
  </si>
  <si>
    <t>Space</t>
    <phoneticPr fontId="2" type="noConversion"/>
  </si>
  <si>
    <t>열 선택</t>
    <phoneticPr fontId="2" type="noConversion"/>
  </si>
  <si>
    <t>Shift</t>
    <phoneticPr fontId="2" type="noConversion"/>
  </si>
  <si>
    <t>Space</t>
    <phoneticPr fontId="2" type="noConversion"/>
  </si>
  <si>
    <t>행 선택</t>
    <phoneticPr fontId="2" type="noConversion"/>
  </si>
  <si>
    <t>Enter</t>
    <phoneticPr fontId="2" type="noConversion"/>
  </si>
  <si>
    <t>동일한 값 입력</t>
    <phoneticPr fontId="2" type="noConversion"/>
  </si>
  <si>
    <t>K</t>
    <phoneticPr fontId="2" type="noConversion"/>
  </si>
  <si>
    <t>하이퍼링크 입력</t>
    <phoneticPr fontId="2" type="noConversion"/>
  </si>
  <si>
    <t>통화서식</t>
    <phoneticPr fontId="2" type="noConversion"/>
  </si>
  <si>
    <t>백분율 서식</t>
    <phoneticPr fontId="2" type="noConversion"/>
  </si>
  <si>
    <t>F2</t>
    <phoneticPr fontId="2" type="noConversion"/>
  </si>
  <si>
    <t>Shift +1</t>
    <phoneticPr fontId="2" type="noConversion"/>
  </si>
  <si>
    <t>Shift +2</t>
    <phoneticPr fontId="2" type="noConversion"/>
  </si>
  <si>
    <t>Shift +4</t>
    <phoneticPr fontId="2" type="noConversion"/>
  </si>
  <si>
    <t>기호 없는 통화형식</t>
    <phoneticPr fontId="2" type="noConversion"/>
  </si>
  <si>
    <t>Shift +5</t>
    <phoneticPr fontId="2" type="noConversion"/>
  </si>
  <si>
    <t>AM/PM 형태의 시간 형식</t>
    <phoneticPr fontId="2" type="noConversion"/>
  </si>
  <si>
    <t>F11</t>
    <phoneticPr fontId="2" type="noConversion"/>
  </si>
  <si>
    <t>워크시트 삽입</t>
    <phoneticPr fontId="2" type="noConversion"/>
  </si>
  <si>
    <t>a</t>
    <phoneticPr fontId="2" type="noConversion"/>
  </si>
  <si>
    <t>d</t>
    <phoneticPr fontId="2" type="noConversion"/>
  </si>
  <si>
    <t>1. 간단한 함수</t>
    <phoneticPr fontId="2" type="noConversion"/>
  </si>
  <si>
    <t>대문자로 변환</t>
    <phoneticPr fontId="2" type="noConversion"/>
  </si>
  <si>
    <t>단어의 앞글자만 대문자로 변환</t>
    <phoneticPr fontId="2" type="noConversion"/>
  </si>
  <si>
    <t>Today</t>
    <phoneticPr fontId="2" type="noConversion"/>
  </si>
  <si>
    <t>Now</t>
    <phoneticPr fontId="2" type="noConversion"/>
  </si>
  <si>
    <t>Proper</t>
    <phoneticPr fontId="2" type="noConversion"/>
  </si>
  <si>
    <t>Upper</t>
    <phoneticPr fontId="2" type="noConversion"/>
  </si>
  <si>
    <t>Lower</t>
    <phoneticPr fontId="2" type="noConversion"/>
  </si>
  <si>
    <t>Year</t>
    <phoneticPr fontId="2" type="noConversion"/>
  </si>
  <si>
    <t>Day</t>
    <phoneticPr fontId="2" type="noConversion"/>
  </si>
  <si>
    <t>Month</t>
    <phoneticPr fontId="2" type="noConversion"/>
  </si>
  <si>
    <t>함수</t>
    <phoneticPr fontId="2" type="noConversion"/>
  </si>
  <si>
    <t>소문자로 변환</t>
    <phoneticPr fontId="2" type="noConversion"/>
  </si>
  <si>
    <t>현재 날짜 표시</t>
    <phoneticPr fontId="2" type="noConversion"/>
  </si>
  <si>
    <t>현재 날짜, 시간 표시</t>
    <phoneticPr fontId="2" type="noConversion"/>
  </si>
  <si>
    <t>연도 추출</t>
    <phoneticPr fontId="2" type="noConversion"/>
  </si>
  <si>
    <t>월 추출</t>
    <phoneticPr fontId="2" type="noConversion"/>
  </si>
  <si>
    <t>일 추출</t>
    <phoneticPr fontId="2" type="noConversion"/>
  </si>
  <si>
    <t>셀의 앞,뒤 공백을 없애는 함수</t>
    <phoneticPr fontId="2" type="noConversion"/>
  </si>
  <si>
    <t>Trim</t>
    <phoneticPr fontId="2" type="noConversion"/>
  </si>
  <si>
    <t>abc</t>
    <phoneticPr fontId="2" type="noConversion"/>
  </si>
  <si>
    <t>DEF</t>
    <phoneticPr fontId="2" type="noConversion"/>
  </si>
  <si>
    <t>abc def</t>
    <phoneticPr fontId="2" type="noConversion"/>
  </si>
  <si>
    <t>b</t>
    <phoneticPr fontId="2" type="noConversion"/>
  </si>
  <si>
    <t>f</t>
    <phoneticPr fontId="2" type="noConversion"/>
  </si>
  <si>
    <t>h</t>
    <phoneticPr fontId="2" type="noConversion"/>
  </si>
  <si>
    <t>문자</t>
    <phoneticPr fontId="2" type="noConversion"/>
  </si>
  <si>
    <t>숫자</t>
    <phoneticPr fontId="2" type="noConversion"/>
  </si>
  <si>
    <t>2. 단축키</t>
    <phoneticPr fontId="2" type="noConversion"/>
  </si>
  <si>
    <t>3. Example</t>
    <phoneticPr fontId="2" type="noConversion"/>
  </si>
  <si>
    <t>Left</t>
    <phoneticPr fontId="2" type="noConversion"/>
  </si>
  <si>
    <t>Right</t>
    <phoneticPr fontId="2" type="noConversion"/>
  </si>
  <si>
    <t>Mid</t>
    <phoneticPr fontId="2" type="noConversion"/>
  </si>
  <si>
    <t>왼쪽 문자 추출</t>
    <phoneticPr fontId="2" type="noConversion"/>
  </si>
  <si>
    <t>오른쪽 문자 추출</t>
    <phoneticPr fontId="2" type="noConversion"/>
  </si>
  <si>
    <t>가운데 문자 추출</t>
    <phoneticPr fontId="2" type="noConversion"/>
  </si>
  <si>
    <t>[ 제품 판매 현황 ]</t>
    <phoneticPr fontId="2" type="noConversion"/>
  </si>
  <si>
    <t>제품코드</t>
    <phoneticPr fontId="2" type="noConversion"/>
  </si>
  <si>
    <t>분류</t>
    <phoneticPr fontId="2" type="noConversion"/>
  </si>
  <si>
    <t>단가</t>
    <phoneticPr fontId="2" type="noConversion"/>
  </si>
  <si>
    <t>판매량</t>
    <phoneticPr fontId="2" type="noConversion"/>
  </si>
  <si>
    <t>판매금액</t>
    <phoneticPr fontId="2" type="noConversion"/>
  </si>
  <si>
    <t>담당자</t>
    <phoneticPr fontId="2" type="noConversion"/>
  </si>
  <si>
    <t>처리건수</t>
    <phoneticPr fontId="2" type="noConversion"/>
  </si>
  <si>
    <t>485WH543</t>
  </si>
  <si>
    <t>남성의류</t>
  </si>
  <si>
    <t>박재민</t>
  </si>
  <si>
    <t>이하원</t>
    <phoneticPr fontId="2" type="noConversion"/>
  </si>
  <si>
    <t>598CQ218</t>
  </si>
  <si>
    <t>아동의류</t>
  </si>
  <si>
    <t>조승재</t>
  </si>
  <si>
    <t>조승재</t>
    <phoneticPr fontId="2" type="noConversion"/>
  </si>
  <si>
    <t>177YN514</t>
  </si>
  <si>
    <t>언더웨어</t>
  </si>
  <si>
    <t>박재민</t>
    <phoneticPr fontId="2" type="noConversion"/>
  </si>
  <si>
    <t>623NO863</t>
  </si>
  <si>
    <t>여성의류</t>
  </si>
  <si>
    <t>740EN395</t>
  </si>
  <si>
    <t>기타</t>
  </si>
  <si>
    <t>이하원</t>
  </si>
  <si>
    <t>662WV152</t>
  </si>
  <si>
    <t>판매량</t>
    <phoneticPr fontId="2" type="noConversion"/>
  </si>
  <si>
    <t xml:space="preserve"> 이상</t>
    <phoneticPr fontId="2" type="noConversion"/>
  </si>
  <si>
    <t>722KI167</t>
  </si>
  <si>
    <t>제품수</t>
    <phoneticPr fontId="2" type="noConversion"/>
  </si>
  <si>
    <t>649EQ636</t>
  </si>
  <si>
    <t>714CY498</t>
  </si>
  <si>
    <t>477UK175</t>
  </si>
  <si>
    <t>269TJ191</t>
  </si>
  <si>
    <t>277GX854</t>
  </si>
  <si>
    <t>420AD179</t>
  </si>
  <si>
    <t>755JS528</t>
  </si>
  <si>
    <t>622TZ341</t>
  </si>
  <si>
    <t>■ COUNTIF (범위, 조건)</t>
    <phoneticPr fontId="2" type="noConversion"/>
  </si>
  <si>
    <t xml:space="preserve"> :주어진 조건을 만족하는 셀의 개수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</si>
  <si>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</si>
  <si>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</si>
  <si>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</si>
  <si>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</si>
  <si>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</si>
  <si>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Grade</t>
    <phoneticPr fontId="6" type="noConversion"/>
  </si>
  <si>
    <t>■ MATCH(찾을 값, 데이터범위, 옵션)-INDEX (범위, 행번호, 열번호)</t>
    <phoneticPr fontId="2" type="noConversion"/>
  </si>
  <si>
    <t>서울특별시</t>
    <phoneticPr fontId="2" type="noConversion"/>
  </si>
  <si>
    <t>거래처명</t>
    <phoneticPr fontId="2" type="noConversion"/>
  </si>
  <si>
    <t>수량</t>
  </si>
  <si>
    <t>금액</t>
    <phoneticPr fontId="6" type="noConversion"/>
  </si>
  <si>
    <t>신세계 통상</t>
  </si>
  <si>
    <t>[ 선택한 함수 번호에 따라 수량과 금액의 부분합 계산하기 ]</t>
    <phoneticPr fontId="6" type="noConversion"/>
  </si>
  <si>
    <t>함수 번호</t>
    <phoneticPr fontId="6" type="noConversion"/>
  </si>
  <si>
    <t>수량</t>
    <phoneticPr fontId="6" type="noConversion"/>
  </si>
  <si>
    <t>금액</t>
    <phoneticPr fontId="6" type="noConversion"/>
  </si>
  <si>
    <t>거래처</t>
    <phoneticPr fontId="6" type="noConversion"/>
  </si>
  <si>
    <t>담당자</t>
    <phoneticPr fontId="6" type="noConversion"/>
  </si>
  <si>
    <t>단가</t>
    <phoneticPr fontId="6" type="noConversion"/>
  </si>
  <si>
    <t>안정훈</t>
  </si>
  <si>
    <t>대양 마말레이드</t>
  </si>
  <si>
    <t>정금 상사</t>
  </si>
  <si>
    <t>최소라</t>
  </si>
  <si>
    <t>미왕 코코아 샌드</t>
  </si>
  <si>
    <t>세일 상사</t>
  </si>
  <si>
    <t>김소미</t>
  </si>
  <si>
    <t>미미 스카치 캔디</t>
  </si>
  <si>
    <t>천지 교역</t>
  </si>
  <si>
    <t>태강 교역</t>
  </si>
  <si>
    <t>사계절 커스터드 파이</t>
  </si>
  <si>
    <t>알프스 무역</t>
  </si>
  <si>
    <t>우미 특선 레몬 파이</t>
  </si>
  <si>
    <t>우미 코코넛 쿠키</t>
  </si>
  <si>
    <t>아성 교역</t>
  </si>
  <si>
    <t>대양 핫 케이크 소스</t>
  </si>
  <si>
    <t>성신 교역</t>
  </si>
  <si>
    <t>미왕 계피 캔디</t>
  </si>
  <si>
    <t>파블로바 피넛 스프레드</t>
  </si>
  <si>
    <t>성진 인터내셔널</t>
  </si>
  <si>
    <t>김덕훈</t>
  </si>
  <si>
    <t>진미 트로피컬 캔디</t>
  </si>
  <si>
    <t>한일 상사</t>
  </si>
  <si>
    <t>새롬 교역</t>
  </si>
  <si>
    <t>삼일</t>
  </si>
  <si>
    <t>신한 초콜릿 소스</t>
  </si>
  <si>
    <t>조선 무역</t>
  </si>
  <si>
    <t>이화 무역</t>
  </si>
  <si>
    <t>진미 바닐라 쿠키</t>
  </si>
  <si>
    <t>은성 상사</t>
  </si>
  <si>
    <t>한미 교역</t>
  </si>
  <si>
    <t>장미 백화점</t>
  </si>
  <si>
    <t>[ 거래금액의 상위 1~3위 값 구하기 ]</t>
    <phoneticPr fontId="6" type="noConversion"/>
  </si>
  <si>
    <t>제품명</t>
    <phoneticPr fontId="6" type="noConversion"/>
  </si>
  <si>
    <t>단가</t>
    <phoneticPr fontId="6" type="noConversion"/>
  </si>
  <si>
    <t>거래량</t>
    <phoneticPr fontId="2" type="noConversion"/>
  </si>
  <si>
    <t>거래금액</t>
    <phoneticPr fontId="6" type="noConversion"/>
  </si>
  <si>
    <t>[ 평균 점수의 빈도 계산하기 ]</t>
    <phoneticPr fontId="2" type="noConversion"/>
  </si>
  <si>
    <t>이름</t>
    <phoneticPr fontId="2" type="noConversion"/>
  </si>
  <si>
    <t>국어</t>
    <phoneticPr fontId="2" type="noConversion"/>
  </si>
  <si>
    <t>영어</t>
    <phoneticPr fontId="2" type="noConversion"/>
  </si>
  <si>
    <t>수학</t>
    <phoneticPr fontId="2" type="noConversion"/>
  </si>
  <si>
    <t>평균</t>
    <phoneticPr fontId="2" type="noConversion"/>
  </si>
  <si>
    <t>점수</t>
    <phoneticPr fontId="2" type="noConversion"/>
  </si>
  <si>
    <t>인원</t>
    <phoneticPr fontId="2" type="noConversion"/>
  </si>
  <si>
    <t>이재석</t>
    <phoneticPr fontId="2" type="noConversion"/>
  </si>
  <si>
    <t>박현서</t>
    <phoneticPr fontId="2" type="noConversion"/>
  </si>
  <si>
    <t>오동건</t>
    <phoneticPr fontId="2" type="noConversion"/>
  </si>
  <si>
    <t>김요셉</t>
    <phoneticPr fontId="2" type="noConversion"/>
  </si>
  <si>
    <t>조승재</t>
    <phoneticPr fontId="2" type="noConversion"/>
  </si>
  <si>
    <t>정은우</t>
    <phoneticPr fontId="2" type="noConversion"/>
  </si>
  <si>
    <t>선보경</t>
    <phoneticPr fontId="2" type="noConversion"/>
  </si>
  <si>
    <t>김여진</t>
    <phoneticPr fontId="2" type="noConversion"/>
  </si>
  <si>
    <t>이채원</t>
    <phoneticPr fontId="2" type="noConversion"/>
  </si>
  <si>
    <t>서지은</t>
    <phoneticPr fontId="2" type="noConversion"/>
  </si>
  <si>
    <t>강지현</t>
    <phoneticPr fontId="2" type="noConversion"/>
  </si>
  <si>
    <t>박재민</t>
    <phoneticPr fontId="2" type="noConversion"/>
  </si>
  <si>
    <t>이규형</t>
    <phoneticPr fontId="2" type="noConversion"/>
  </si>
  <si>
    <t>김혁중</t>
    <phoneticPr fontId="2" type="noConversion"/>
  </si>
  <si>
    <t>김우주</t>
    <phoneticPr fontId="2" type="noConversion"/>
  </si>
  <si>
    <t>정보람</t>
    <phoneticPr fontId="2" type="noConversion"/>
  </si>
  <si>
    <t>장혁철</t>
    <phoneticPr fontId="2" type="noConversion"/>
  </si>
  <si>
    <t>황채령</t>
    <phoneticPr fontId="2" type="noConversion"/>
  </si>
  <si>
    <t>박현율</t>
    <phoneticPr fontId="2" type="noConversion"/>
  </si>
  <si>
    <t>방민권</t>
    <phoneticPr fontId="2" type="noConversion"/>
  </si>
  <si>
    <t>소순규</t>
    <phoneticPr fontId="2" type="noConversion"/>
  </si>
  <si>
    <t>임현희</t>
    <phoneticPr fontId="2" type="noConversion"/>
  </si>
  <si>
    <t>조승철</t>
    <phoneticPr fontId="2" type="noConversion"/>
  </si>
  <si>
    <t>백한나</t>
    <phoneticPr fontId="2" type="noConversion"/>
  </si>
  <si>
    <r>
      <rPr>
        <b/>
        <sz val="11"/>
        <color theme="1"/>
        <rFont val="맑은 고딕"/>
        <family val="3"/>
        <charset val="129"/>
      </rPr>
      <t xml:space="preserve">√ </t>
    </r>
    <r>
      <rPr>
        <b/>
        <sz val="11"/>
        <color theme="1"/>
        <rFont val="맑은 고딕"/>
        <family val="3"/>
        <charset val="129"/>
        <scheme val="minor"/>
      </rPr>
      <t>Piont : 앞의 11개의 함수는 숨겨진 행이나 열을 계산에 포함 시킴</t>
    </r>
    <phoneticPr fontId="2" type="noConversion"/>
  </si>
  <si>
    <t xml:space="preserve">             뒤의 11개의 함수는 숨겨진 행이나 열을 계산에 포함 시키지 않음</t>
    <phoneticPr fontId="2" type="noConversion"/>
  </si>
  <si>
    <t>count(범위) : 숫자의 개수를 구할 때 사용</t>
    <phoneticPr fontId="2" type="noConversion"/>
  </si>
  <si>
    <t>counta(범위): 비어 있지 않은 셀의 개수를 구할 때 사용</t>
    <phoneticPr fontId="2" type="noConversion"/>
  </si>
  <si>
    <t>countblank(범위): 비어있는 셀의 개수를 구할 때 사용</t>
    <phoneticPr fontId="2" type="noConversion"/>
  </si>
  <si>
    <t>■ ABS(인수)/ SIGN(인수)</t>
    <phoneticPr fontId="6" type="noConversion"/>
  </si>
  <si>
    <r>
      <t xml:space="preserve">    ABS() </t>
    </r>
    <r>
      <rPr>
        <b/>
        <sz val="11"/>
        <color theme="1"/>
        <rFont val="맑은 고딕"/>
        <family val="3"/>
        <charset val="129"/>
      </rPr>
      <t>→</t>
    </r>
    <r>
      <rPr>
        <b/>
        <sz val="11"/>
        <color theme="1"/>
        <rFont val="맑은 고딕"/>
        <family val="3"/>
        <charset val="129"/>
        <scheme val="minor"/>
      </rPr>
      <t xml:space="preserve"> 인수로 지정한 숫자의 절대값을 구하는 함수</t>
    </r>
    <phoneticPr fontId="6" type="noConversion"/>
  </si>
  <si>
    <r>
      <t xml:space="preserve">    SIGN() </t>
    </r>
    <r>
      <rPr>
        <b/>
        <sz val="11"/>
        <color theme="1"/>
        <rFont val="맑은 고딕"/>
        <family val="3"/>
        <charset val="129"/>
      </rPr>
      <t>→ 지정한 수가 양수이면 1, 0이면 0, 음수이면 -1로 숫자의 부호를 표시하는 함수</t>
    </r>
    <phoneticPr fontId="6" type="noConversion"/>
  </si>
  <si>
    <t>[ 상반기와 하반기 매출량의 차이 및 평가 구하기 ]</t>
    <phoneticPr fontId="6" type="noConversion"/>
  </si>
  <si>
    <t>제품명</t>
    <phoneticPr fontId="6" type="noConversion"/>
  </si>
  <si>
    <t>상반기</t>
    <phoneticPr fontId="6" type="noConversion"/>
  </si>
  <si>
    <t>하반기</t>
    <phoneticPr fontId="6" type="noConversion"/>
  </si>
  <si>
    <t>증감</t>
    <phoneticPr fontId="6" type="noConversion"/>
  </si>
  <si>
    <t>차이</t>
    <phoneticPr fontId="6" type="noConversion"/>
  </si>
  <si>
    <t>평가</t>
    <phoneticPr fontId="6" type="noConversion"/>
  </si>
  <si>
    <t>오일 스크럽</t>
    <phoneticPr fontId="6" type="noConversion"/>
  </si>
  <si>
    <t>버블 오일</t>
    <phoneticPr fontId="6" type="noConversion"/>
  </si>
  <si>
    <t>미라클 오일</t>
    <phoneticPr fontId="6" type="noConversion"/>
  </si>
  <si>
    <t>솔트 스크럽</t>
    <phoneticPr fontId="6" type="noConversion"/>
  </si>
  <si>
    <t>버터 바디밤</t>
    <phoneticPr fontId="6" type="noConversion"/>
  </si>
  <si>
    <t>코코넛 샤워젤</t>
    <phoneticPr fontId="6" type="noConversion"/>
  </si>
  <si>
    <t>라이스 샤워젤</t>
    <phoneticPr fontId="6" type="noConversion"/>
  </si>
  <si>
    <t>라이스 바디 밀크</t>
    <phoneticPr fontId="6" type="noConversion"/>
  </si>
  <si>
    <t>핸드 앤 풋 버터</t>
    <phoneticPr fontId="6" type="noConversion"/>
  </si>
  <si>
    <t>워싱 그레이스</t>
    <phoneticPr fontId="6" type="noConversion"/>
  </si>
  <si>
    <t>벨벳 바디크림</t>
    <phoneticPr fontId="6" type="noConversion"/>
  </si>
  <si>
    <t>티트리 오일</t>
    <phoneticPr fontId="6" type="noConversion"/>
  </si>
  <si>
    <t>클리어링 로션</t>
    <phoneticPr fontId="6" type="noConversion"/>
  </si>
  <si>
    <t>박달재</t>
    <phoneticPr fontId="6" type="noConversion"/>
  </si>
  <si>
    <t>지준혁</t>
    <phoneticPr fontId="6" type="noConversion"/>
  </si>
  <si>
    <t>■ ROUND(수)</t>
    <phoneticPr fontId="6" type="noConversion"/>
  </si>
  <si>
    <t xml:space="preserve">    Round() → 지정한 자릿수로 반올림한 값을 구하는 함수</t>
    <phoneticPr fontId="6" type="noConversion"/>
  </si>
  <si>
    <t xml:space="preserve">    Rounddown() → 지정한 자릿수로 내린 값을 구하는 함수</t>
    <phoneticPr fontId="6" type="noConversion"/>
  </si>
  <si>
    <t xml:space="preserve">    Roundup() → 지정한 자릿수로 올린 값을 구하는 함수</t>
    <phoneticPr fontId="2" type="noConversion"/>
  </si>
  <si>
    <t>[ 1월, 2월, 3월 실적의 평균과 수당, 계획량 계산하기 ]</t>
    <phoneticPr fontId="6" type="noConversion"/>
  </si>
  <si>
    <t>1월</t>
    <phoneticPr fontId="6" type="noConversion"/>
  </si>
  <si>
    <t>2월</t>
    <phoneticPr fontId="6" type="noConversion"/>
  </si>
  <si>
    <t>3월</t>
    <phoneticPr fontId="6" type="noConversion"/>
  </si>
  <si>
    <t>평균</t>
    <phoneticPr fontId="6" type="noConversion"/>
  </si>
  <si>
    <t>계획량</t>
    <phoneticPr fontId="6" type="noConversion"/>
  </si>
  <si>
    <t>수당</t>
    <phoneticPr fontId="6" type="noConversion"/>
  </si>
  <si>
    <t>박현서</t>
    <phoneticPr fontId="6" type="noConversion"/>
  </si>
  <si>
    <t>선채현</t>
    <phoneticPr fontId="6" type="noConversion"/>
  </si>
  <si>
    <t>임선우</t>
    <phoneticPr fontId="6" type="noConversion"/>
  </si>
  <si>
    <t>이하원</t>
    <phoneticPr fontId="6" type="noConversion"/>
  </si>
  <si>
    <t>맹채연</t>
    <phoneticPr fontId="6" type="noConversion"/>
  </si>
  <si>
    <t>√ Point : 0 정수, 음수 소수점 왼쪽 자릿수, 양수 소수 이하 자리수</t>
    <phoneticPr fontId="2" type="noConversion"/>
  </si>
  <si>
    <t>TRUNC(값) 인수로 지정한 함수의 소수점 이하를 버리고 정수로 만들때 사용하는 함수</t>
    <phoneticPr fontId="2" type="noConversion"/>
  </si>
  <si>
    <t>INT(값) 인수로 지정한 함수의 소수점 이하를 버리고 정수를 버릴때 사용하는 함수</t>
    <phoneticPr fontId="2" type="noConversion"/>
  </si>
  <si>
    <t>차이점</t>
    <phoneticPr fontId="2" type="noConversion"/>
  </si>
  <si>
    <t>인수</t>
    <phoneticPr fontId="6" type="noConversion"/>
  </si>
  <si>
    <t>INT</t>
    <phoneticPr fontId="6" type="noConversion"/>
  </si>
  <si>
    <t>TRUNC</t>
    <phoneticPr fontId="6" type="noConversion"/>
  </si>
  <si>
    <t>■ LARGE(범위,k)/ SMALL(범위,k)</t>
    <phoneticPr fontId="6" type="noConversion"/>
  </si>
  <si>
    <t xml:space="preserve">    Large() → 지정한 범위에서 K번째로 큰 수를 구할 때</t>
    <phoneticPr fontId="6" type="noConversion"/>
  </si>
  <si>
    <t xml:space="preserve">    Small() → 지정한 범위에서 K번째로 작은 수를 구할 때</t>
    <phoneticPr fontId="6" type="noConversion"/>
  </si>
  <si>
    <t>[ 상위 1, 2, 3번째 점수와 하위 1, 2, 3번째 점수 구하기 ]</t>
    <phoneticPr fontId="6" type="noConversion"/>
  </si>
  <si>
    <t>이름</t>
    <phoneticPr fontId="6" type="noConversion"/>
  </si>
  <si>
    <t>점수</t>
    <phoneticPr fontId="6" type="noConversion"/>
  </si>
  <si>
    <t>순위</t>
    <phoneticPr fontId="6" type="noConversion"/>
  </si>
  <si>
    <t>상위권</t>
    <phoneticPr fontId="6" type="noConversion"/>
  </si>
  <si>
    <t>하위권</t>
    <phoneticPr fontId="6" type="noConversion"/>
  </si>
  <si>
    <t>유동근</t>
    <phoneticPr fontId="6" type="noConversion"/>
  </si>
  <si>
    <t>전경숙</t>
    <phoneticPr fontId="6" type="noConversion"/>
  </si>
  <si>
    <t>백수정</t>
    <phoneticPr fontId="6" type="noConversion"/>
  </si>
  <si>
    <t>안현철</t>
    <phoneticPr fontId="6" type="noConversion"/>
  </si>
  <si>
    <t>고성남</t>
    <phoneticPr fontId="6" type="noConversion"/>
  </si>
  <si>
    <t>민병철</t>
    <phoneticPr fontId="6" type="noConversion"/>
  </si>
  <si>
    <t>이정연</t>
    <phoneticPr fontId="6" type="noConversion"/>
  </si>
  <si>
    <t>김태민</t>
    <phoneticPr fontId="6" type="noConversion"/>
  </si>
  <si>
    <t>서민정</t>
    <phoneticPr fontId="6" type="noConversion"/>
  </si>
  <si>
    <t>김인숙</t>
    <phoneticPr fontId="6" type="noConversion"/>
  </si>
  <si>
    <t>서은경</t>
    <phoneticPr fontId="6" type="noConversion"/>
  </si>
  <si>
    <t>최덕남</t>
    <phoneticPr fontId="6" type="noConversion"/>
  </si>
  <si>
    <t>김현우</t>
    <phoneticPr fontId="6" type="noConversion"/>
  </si>
  <si>
    <t>■ RANK(수, 범위, 옵션)/ RANK.EQ(수, 범위)/ RANK.AVG(수, 범위)</t>
    <phoneticPr fontId="6" type="noConversion"/>
  </si>
  <si>
    <t xml:space="preserve">    RANK() → 지정한 범위에서 순위를 구하는 함수</t>
    <phoneticPr fontId="6" type="noConversion"/>
  </si>
  <si>
    <t xml:space="preserve">    RANK.EQ() → 지정한 범위에서 순위를 구할 때, 동일한 값에 대해 최상위 순위를 똑같이 부여함</t>
    <phoneticPr fontId="6" type="noConversion"/>
  </si>
  <si>
    <t xml:space="preserve">    RANK.AVG() → 지정한 범위에서 순위를 구할 때, 동일한 값에 대해 평균 순위를 똑같이 부여함</t>
    <phoneticPr fontId="6" type="noConversion"/>
  </si>
  <si>
    <t>[ 점수의 크기 순서대로 석차 구하기 ]</t>
    <phoneticPr fontId="6" type="noConversion"/>
  </si>
  <si>
    <t>이름</t>
    <phoneticPr fontId="6" type="noConversion"/>
  </si>
  <si>
    <t>국어</t>
    <phoneticPr fontId="6" type="noConversion"/>
  </si>
  <si>
    <t>수학</t>
    <phoneticPr fontId="6" type="noConversion"/>
  </si>
  <si>
    <t>평균</t>
    <phoneticPr fontId="6" type="noConversion"/>
  </si>
  <si>
    <t>석차1</t>
    <phoneticPr fontId="6" type="noConversion"/>
  </si>
  <si>
    <t>석차2</t>
    <phoneticPr fontId="6" type="noConversion"/>
  </si>
  <si>
    <t>고성남</t>
    <phoneticPr fontId="6" type="noConversion"/>
  </si>
  <si>
    <t>조광연</t>
    <phoneticPr fontId="6" type="noConversion"/>
  </si>
  <si>
    <t>서민정</t>
    <phoneticPr fontId="6" type="noConversion"/>
  </si>
  <si>
    <t>김태민</t>
    <phoneticPr fontId="6" type="noConversion"/>
  </si>
  <si>
    <t>김인숙</t>
    <phoneticPr fontId="6" type="noConversion"/>
  </si>
  <si>
    <t>전경숙</t>
    <phoneticPr fontId="6" type="noConversion"/>
  </si>
  <si>
    <t>민병철</t>
    <phoneticPr fontId="6" type="noConversion"/>
  </si>
  <si>
    <t>서은경</t>
    <phoneticPr fontId="6" type="noConversion"/>
  </si>
  <si>
    <t>■ AND(조건1,조건2,…)/ OR(조건1,조건2,…)</t>
    <phoneticPr fontId="6" type="noConversion"/>
  </si>
  <si>
    <t xml:space="preserve">  AND 모든 조건이 참일 때, 참</t>
    <phoneticPr fontId="2" type="noConversion"/>
  </si>
  <si>
    <t xml:space="preserve">  OR 모든 조건중에 한가지 조건을 만족할 때, 참</t>
    <phoneticPr fontId="2" type="noConversion"/>
  </si>
  <si>
    <t>[ 두 가지 방법으로 평가 구하기 ]</t>
    <phoneticPr fontId="6" type="noConversion"/>
  </si>
  <si>
    <t>이름</t>
    <phoneticPr fontId="6" type="noConversion"/>
  </si>
  <si>
    <t>평가(1)</t>
    <phoneticPr fontId="6" type="noConversion"/>
  </si>
  <si>
    <t>평가(2)</t>
  </si>
  <si>
    <t>서민정</t>
    <phoneticPr fontId="6" type="noConversion"/>
  </si>
  <si>
    <t>■ VALUE(값)/ NUMBERVALUE(값)</t>
    <phoneticPr fontId="6" type="noConversion"/>
  </si>
  <si>
    <t xml:space="preserve">  숫자를 나타내는 테스트 문자열을 숫자로 변환하는 함수</t>
    <phoneticPr fontId="2" type="noConversion"/>
  </si>
  <si>
    <t>[ 문자로 입력된 숫자를 실제 숫자로 변환하기 ]</t>
    <phoneticPr fontId="6" type="noConversion"/>
  </si>
  <si>
    <t>성명</t>
    <phoneticPr fontId="6" type="noConversion"/>
  </si>
  <si>
    <t>포인트</t>
    <phoneticPr fontId="6" type="noConversion"/>
  </si>
  <si>
    <t>VALUE</t>
    <phoneticPr fontId="2" type="noConversion"/>
  </si>
  <si>
    <t>NUMBERVALUE</t>
    <phoneticPr fontId="2" type="noConversion"/>
  </si>
  <si>
    <t>한석규</t>
  </si>
  <si>
    <t>43,529</t>
  </si>
  <si>
    <t>황영순</t>
  </si>
  <si>
    <t>7822. 4</t>
    <phoneticPr fontId="2" type="noConversion"/>
  </si>
  <si>
    <t>62, 305</t>
    <phoneticPr fontId="2" type="noConversion"/>
  </si>
  <si>
    <t>32   375</t>
    <phoneticPr fontId="2" type="noConversion"/>
  </si>
  <si>
    <t>최영희</t>
  </si>
  <si>
    <t>18,875</t>
  </si>
  <si>
    <t>손미선</t>
  </si>
  <si>
    <t>71,439</t>
  </si>
  <si>
    <t>61,6.38</t>
    <phoneticPr fontId="2" type="noConversion"/>
  </si>
  <si>
    <t>조광연</t>
    <phoneticPr fontId="6" type="noConversion"/>
  </si>
  <si>
    <t>54,955</t>
  </si>
  <si>
    <t>임재범</t>
    <phoneticPr fontId="6" type="noConversion"/>
  </si>
  <si>
    <t>62,729</t>
  </si>
  <si>
    <t>김연우</t>
    <phoneticPr fontId="6" type="noConversion"/>
  </si>
  <si>
    <t>64,,310</t>
    <phoneticPr fontId="2" type="noConversion"/>
  </si>
  <si>
    <t>박정현</t>
    <phoneticPr fontId="6" type="noConversion"/>
  </si>
  <si>
    <t>39,448</t>
  </si>
  <si>
    <t>이소라</t>
    <phoneticPr fontId="6" type="noConversion"/>
  </si>
  <si>
    <t>26,54.19</t>
    <phoneticPr fontId="2" type="noConversion"/>
  </si>
  <si>
    <t>김범수</t>
    <phoneticPr fontId="6" type="noConversion"/>
  </si>
  <si>
    <t>28,418</t>
  </si>
  <si>
    <t>윤도현</t>
    <phoneticPr fontId="6" type="noConversion"/>
  </si>
  <si>
    <t>60,012</t>
  </si>
  <si>
    <t>[ TEXT 함수를 사용하지 않았을 때와 사용했을 때의 차이 ]</t>
    <phoneticPr fontId="6" type="noConversion"/>
  </si>
  <si>
    <t>TEXT 함수를 사용하지 않았을 때</t>
    <phoneticPr fontId="6" type="noConversion"/>
  </si>
  <si>
    <t>오늘 날짜가 일련 번호(숫자)로 표시됩니다.</t>
    <phoneticPr fontId="2" type="noConversion"/>
  </si>
  <si>
    <t>TEXT 함수를 사용했을 때</t>
    <phoneticPr fontId="6" type="noConversion"/>
  </si>
  <si>
    <t>오늘 날짜에 지정한 표시 형식을 적용한 다음</t>
    <phoneticPr fontId="2" type="noConversion"/>
  </si>
  <si>
    <t>텍스트로 바꿔 다른 텍스트와 연결합니다.</t>
    <phoneticPr fontId="2" type="noConversion"/>
  </si>
  <si>
    <t>■ TEXT(값,"표시형식")</t>
    <phoneticPr fontId="6" type="noConversion"/>
  </si>
  <si>
    <t xml:space="preserve"> </t>
    <phoneticPr fontId="2" type="noConversion"/>
  </si>
  <si>
    <t>[ 문자열의 일부를 다른 문자열로 바꾸기 ]</t>
    <phoneticPr fontId="2" type="noConversion"/>
  </si>
  <si>
    <t>식별코드</t>
    <phoneticPr fontId="6" type="noConversion"/>
  </si>
  <si>
    <t>SUBSTITUTE</t>
    <phoneticPr fontId="6" type="noConversion"/>
  </si>
  <si>
    <t>주민등록번호</t>
    <phoneticPr fontId="6" type="noConversion"/>
  </si>
  <si>
    <t>REPLACE</t>
    <phoneticPr fontId="6" type="noConversion"/>
  </si>
  <si>
    <t>ex -Canada-2207</t>
  </si>
  <si>
    <t>710808-1939274</t>
    <phoneticPr fontId="6" type="noConversion"/>
  </si>
  <si>
    <t>im-germany-4507</t>
  </si>
  <si>
    <t>750116-2730615</t>
    <phoneticPr fontId="6" type="noConversion"/>
  </si>
  <si>
    <t>ex -germany- 8356</t>
  </si>
  <si>
    <t>760516-2656795</t>
    <phoneticPr fontId="6" type="noConversion"/>
  </si>
  <si>
    <t>im-BRAZIL-7765</t>
  </si>
  <si>
    <t>661121-1630192</t>
    <phoneticPr fontId="6" type="noConversion"/>
  </si>
  <si>
    <t>im -germany- 5207</t>
  </si>
  <si>
    <t>790316-1499218</t>
    <phoneticPr fontId="6" type="noConversion"/>
  </si>
  <si>
    <t>im-CHINA- 6731</t>
  </si>
  <si>
    <t>751007-1780250</t>
    <phoneticPr fontId="6" type="noConversion"/>
  </si>
  <si>
    <t>ex-germany-6562</t>
  </si>
  <si>
    <t>691204-1756691</t>
    <phoneticPr fontId="6" type="noConversion"/>
  </si>
  <si>
    <t>ex-ARGENTINA-2244</t>
  </si>
  <si>
    <t>640521-1685942</t>
    <phoneticPr fontId="6" type="noConversion"/>
  </si>
  <si>
    <t>im-Mongolia- 7052</t>
  </si>
  <si>
    <t>720130-1695421</t>
    <phoneticPr fontId="6" type="noConversion"/>
  </si>
  <si>
    <t>im -Canada- 5412</t>
  </si>
  <si>
    <t>751208-2685479</t>
    <phoneticPr fontId="6" type="noConversion"/>
  </si>
  <si>
    <t>ex -CHINA-7071</t>
  </si>
  <si>
    <t>690308-2268771</t>
    <phoneticPr fontId="6" type="noConversion"/>
  </si>
  <si>
    <t>im-BRAZIL- 3255</t>
  </si>
  <si>
    <t>781109-1689547</t>
    <phoneticPr fontId="6" type="noConversion"/>
  </si>
  <si>
    <t>im-BRAZIL- 7681</t>
  </si>
  <si>
    <t>710526-1865243</t>
    <phoneticPr fontId="6" type="noConversion"/>
  </si>
  <si>
    <t xml:space="preserve"> Replace 함수는 위치를 기반으로 바꾸기를 실행할 때 사용</t>
    <phoneticPr fontId="2" type="noConversion"/>
  </si>
  <si>
    <t xml:space="preserve"> Substitute 함수는 문자열을 기반으로 바꾸기를 실행할 때 사용</t>
    <phoneticPr fontId="2" type="noConversion"/>
  </si>
  <si>
    <t>■ REPLACE(텍스트, 시작 위치, 바꿀 문자의 수, 새 문자열)/ SUBSTITUTE(텍스트, 기존 문자열, 새 문자열, 요소번호)</t>
    <phoneticPr fontId="6" type="noConversion"/>
  </si>
  <si>
    <t>[ 찾기 함수를 이용하여 텍스트 추출하기 ]</t>
    <phoneticPr fontId="6" type="noConversion"/>
  </si>
  <si>
    <t>식별코드</t>
    <phoneticPr fontId="6" type="noConversion"/>
  </si>
  <si>
    <t>첫번째 -</t>
    <phoneticPr fontId="6" type="noConversion"/>
  </si>
  <si>
    <t>두번째 -</t>
    <phoneticPr fontId="6" type="noConversion"/>
  </si>
  <si>
    <t>국가</t>
    <phoneticPr fontId="6" type="noConversion"/>
  </si>
  <si>
    <t>export-Canada-2207</t>
  </si>
  <si>
    <t>export-germany-8356</t>
  </si>
  <si>
    <t>im-BRAZIL-7765</t>
    <phoneticPr fontId="6" type="noConversion"/>
  </si>
  <si>
    <t>im-germany-5207</t>
  </si>
  <si>
    <t>im-CHINA-6731</t>
  </si>
  <si>
    <t>export-germany-6562</t>
  </si>
  <si>
    <t>export-ARGENTINA-2244</t>
  </si>
  <si>
    <t>im-Mongolia-7052</t>
  </si>
  <si>
    <t>im-Canada-5412</t>
  </si>
  <si>
    <t>export-CHINA-7071</t>
  </si>
  <si>
    <t>im-BRAZIL-3255</t>
  </si>
  <si>
    <t>im-BRAZIL-7681</t>
  </si>
  <si>
    <t xml:space="preserve"> Find() 텍스트에서 특정 문자열을 검색하여 그 문자열의 시작 위치를 반환하는 함수/ 대소문자 구분/ 와일드카드문자 사용못함</t>
    <phoneticPr fontId="2" type="noConversion"/>
  </si>
  <si>
    <t xml:space="preserve"> Search() 대소문자 구분 없음/ 와일드카드문자 사용</t>
    <phoneticPr fontId="2" type="noConversion"/>
  </si>
  <si>
    <t>■ FIND(문자열, 텍스트, 시작위치)/ SEARCH(찾을 문자열, 텍스트, 시작위치)</t>
    <phoneticPr fontId="6" type="noConversion"/>
  </si>
  <si>
    <t>■ CHOOSE (기준, 값1, 값2,...)</t>
    <phoneticPr fontId="2" type="noConversion"/>
  </si>
  <si>
    <t>주어진 값보다 작거나 같은 값 중에서 최대값을 찾음</t>
    <phoneticPr fontId="2" type="noConversion"/>
  </si>
  <si>
    <t>지정한 범위가 오름차순으로 되어 있어야 함</t>
    <phoneticPr fontId="2" type="noConversion"/>
  </si>
  <si>
    <t>지정한 범위는 임의의 순서여도 상관없음</t>
    <phoneticPr fontId="2" type="noConversion"/>
  </si>
  <si>
    <t>주어진 값보다 크거나 같은 값 중에서 최소값을 찾음</t>
    <phoneticPr fontId="2" type="noConversion"/>
  </si>
  <si>
    <t>지정한 범위가 내림차순으로 정렬되어 있어야 함</t>
    <phoneticPr fontId="2" type="noConversion"/>
  </si>
  <si>
    <t>주어진 값과 일치하는 첫 번째 값을 찾음</t>
    <phoneticPr fontId="2" type="noConversion"/>
  </si>
  <si>
    <r>
      <t xml:space="preserve">Dsum() </t>
    </r>
    <r>
      <rPr>
        <b/>
        <sz val="11"/>
        <color theme="1"/>
        <rFont val="맑은 고딕"/>
        <family val="3"/>
        <charset val="129"/>
      </rPr>
      <t>→ 데이터베이스 범위에서 지정한 조건을 만족하는 레코드를 찾은 다음 주어진 필드의 합계를 계산</t>
    </r>
    <phoneticPr fontId="2" type="noConversion"/>
  </si>
  <si>
    <t>■ DSUM(데이터베이스, 필드, 조건)-DAVERAGE(데이터베이스, 필드, 조건)-DCOUNT(데이터베이스, 필드, 조건)</t>
    <phoneticPr fontId="2" type="noConversion"/>
  </si>
  <si>
    <t>거래량의 횟수</t>
    <phoneticPr fontId="6" type="noConversion"/>
  </si>
  <si>
    <t>&gt;=5000</t>
    <phoneticPr fontId="2" type="noConversion"/>
  </si>
  <si>
    <t>조건1</t>
    <phoneticPr fontId="2" type="noConversion"/>
  </si>
  <si>
    <t>APPLE</t>
    <phoneticPr fontId="2" type="noConversion"/>
  </si>
  <si>
    <t>서울특별시</t>
    <phoneticPr fontId="2" type="noConversion"/>
  </si>
  <si>
    <t>부산광역시</t>
    <phoneticPr fontId="2" type="noConversion"/>
  </si>
  <si>
    <t>&gt;=100</t>
    <phoneticPr fontId="2" type="noConversion"/>
  </si>
  <si>
    <t>&gt;=100</t>
    <phoneticPr fontId="2" type="noConversion"/>
  </si>
  <si>
    <t>조건5</t>
    <phoneticPr fontId="2" type="noConversion"/>
  </si>
  <si>
    <t>&lt;500</t>
    <phoneticPr fontId="2" type="noConversion"/>
  </si>
  <si>
    <t>조건2</t>
    <phoneticPr fontId="2" type="noConversion"/>
  </si>
  <si>
    <t>조건3</t>
    <phoneticPr fontId="2" type="noConversion"/>
  </si>
  <si>
    <t>조건4</t>
    <phoneticPr fontId="2" type="noConversion"/>
  </si>
  <si>
    <t>조건6</t>
    <phoneticPr fontId="2" type="noConversion"/>
  </si>
  <si>
    <t>지역</t>
    <phoneticPr fontId="6" type="noConversion"/>
  </si>
  <si>
    <t>거래량</t>
    <phoneticPr fontId="6" type="noConversion"/>
  </si>
  <si>
    <t>지역</t>
    <phoneticPr fontId="6" type="noConversion"/>
  </si>
  <si>
    <t>거래량</t>
    <phoneticPr fontId="6" type="noConversion"/>
  </si>
  <si>
    <t>거래량</t>
    <phoneticPr fontId="6" type="noConversion"/>
  </si>
  <si>
    <t>거래량</t>
    <phoneticPr fontId="6" type="noConversion"/>
  </si>
  <si>
    <t>지역</t>
    <phoneticPr fontId="6" type="noConversion"/>
  </si>
  <si>
    <t>거래량</t>
    <phoneticPr fontId="6" type="noConversion"/>
  </si>
  <si>
    <r>
      <t xml:space="preserve">Dcount() </t>
    </r>
    <r>
      <rPr>
        <b/>
        <sz val="11"/>
        <color theme="1"/>
        <rFont val="맑은 고딕"/>
        <family val="3"/>
        <charset val="129"/>
      </rPr>
      <t>→ 조건을 만족하는 개수를 구함</t>
    </r>
    <phoneticPr fontId="2" type="noConversion"/>
  </si>
  <si>
    <r>
      <t xml:space="preserve">Daverage() </t>
    </r>
    <r>
      <rPr>
        <b/>
        <sz val="11"/>
        <color theme="1"/>
        <rFont val="맑은 고딕"/>
        <family val="3"/>
        <charset val="129"/>
      </rPr>
      <t>→ 평균을 계산</t>
    </r>
    <phoneticPr fontId="2" type="noConversion"/>
  </si>
  <si>
    <t>■ DGET(데이터베이스, 필드, 조건)</t>
    <phoneticPr fontId="2" type="noConversion"/>
  </si>
  <si>
    <t xml:space="preserve"> 데이터베이스에서 지정한 조건을 만족하는 레코드를 찾은 다음 주어진 필드에 있는 값을 추출</t>
    <phoneticPr fontId="2" type="noConversion"/>
  </si>
  <si>
    <t xml:space="preserve"> 마지막 인수를 생략하려면 범위의 첫 번째 열이 오름차순으로 정렬 되어 있어야 함</t>
    <phoneticPr fontId="2" type="noConversion"/>
  </si>
  <si>
    <t>http://excell.tistory.com/category/%EC%97%91%EC%85%80%20%ED%99%9C%EC%9A%A9</t>
  </si>
  <si>
    <t>* 분수 입력방법: 0 + 공백 + 분수</t>
    <phoneticPr fontId="2" type="noConversion"/>
  </si>
  <si>
    <t>*자동 저장 방법 : 도구-옵션-저장탭-설정-자동저장간격-시간입력</t>
    <phoneticPr fontId="2" type="noConversion"/>
  </si>
  <si>
    <t>주문수량</t>
    <phoneticPr fontId="2" type="noConversion"/>
  </si>
  <si>
    <t>CT201591</t>
  </si>
  <si>
    <t>CT201592</t>
  </si>
  <si>
    <t>CT201593</t>
  </si>
  <si>
    <t>CT201594</t>
  </si>
  <si>
    <t>CT201114</t>
  </si>
  <si>
    <t>CT201115</t>
  </si>
  <si>
    <t>replace</t>
    <phoneticPr fontId="2" type="noConversion"/>
  </si>
  <si>
    <t>전화번호 *표시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</si>
  <si>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</si>
  <si>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</si>
  <si>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</si>
  <si>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</si>
  <si>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f</t>
    <phoneticPr fontId="2" type="noConversion"/>
  </si>
  <si>
    <t>i</t>
    <phoneticPr fontId="2" type="noConversion"/>
  </si>
  <si>
    <t>k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</si>
  <si>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</si>
  <si>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</si>
  <si>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</si>
  <si>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모두 선택</t>
    <phoneticPr fontId="2" type="noConversion"/>
  </si>
  <si>
    <t>글자 굵게</t>
    <phoneticPr fontId="2" type="noConversion"/>
  </si>
  <si>
    <t>복사</t>
    <phoneticPr fontId="2" type="noConversion"/>
  </si>
  <si>
    <t>위 셀의 내용 복사</t>
    <phoneticPr fontId="2" type="noConversion"/>
  </si>
  <si>
    <t>찾기</t>
    <phoneticPr fontId="2" type="noConversion"/>
  </si>
  <si>
    <t>글자 기울임</t>
    <phoneticPr fontId="2" type="noConversion"/>
  </si>
  <si>
    <t>하이퍼링크 삽입</t>
    <phoneticPr fontId="2" type="noConversion"/>
  </si>
  <si>
    <t>새 문서 만들기</t>
    <phoneticPr fontId="2" type="noConversion"/>
  </si>
  <si>
    <t>파일 열기</t>
    <phoneticPr fontId="2" type="noConversion"/>
  </si>
  <si>
    <t>인쇄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</si>
  <si>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</si>
  <si>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</si>
  <si>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</si>
  <si>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</si>
  <si>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</si>
  <si>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</si>
  <si>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</si>
  <si>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</si>
  <si>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저장</t>
    <phoneticPr fontId="2" type="noConversion"/>
  </si>
  <si>
    <t>표 만들기</t>
    <phoneticPr fontId="2" type="noConversion"/>
  </si>
  <si>
    <t>밑줄 적용</t>
    <phoneticPr fontId="2" type="noConversion"/>
  </si>
  <si>
    <t>붙여넣기</t>
    <phoneticPr fontId="2" type="noConversion"/>
  </si>
  <si>
    <t>선택 통합문서 닫기</t>
    <phoneticPr fontId="2" type="noConversion"/>
  </si>
  <si>
    <t>잘라내기</t>
    <phoneticPr fontId="2" type="noConversion"/>
  </si>
  <si>
    <t>마지막 명령/ 작업반복</t>
    <phoneticPr fontId="2" type="noConversion"/>
  </si>
  <si>
    <t>실행취소</t>
    <phoneticPr fontId="2" type="noConversion"/>
  </si>
  <si>
    <t>;</t>
    <phoneticPr fontId="2" type="noConversion"/>
  </si>
  <si>
    <t>'</t>
    <phoneticPr fontId="2" type="noConversion"/>
  </si>
  <si>
    <t>위의 수식 복사</t>
    <phoneticPr fontId="2" type="noConversion"/>
  </si>
  <si>
    <t>시간 입력</t>
    <phoneticPr fontId="2" type="noConversion"/>
  </si>
  <si>
    <t>열 숨김</t>
    <phoneticPr fontId="2" type="noConversion"/>
  </si>
  <si>
    <t>셀 서식</t>
    <phoneticPr fontId="2" type="noConversion"/>
  </si>
  <si>
    <t>글자 굵게</t>
    <phoneticPr fontId="2" type="noConversion"/>
  </si>
  <si>
    <t>글자 기울기</t>
    <phoneticPr fontId="2" type="noConversion"/>
  </si>
  <si>
    <t>밑줄</t>
    <phoneticPr fontId="2" type="noConversion"/>
  </si>
  <si>
    <t>취소선</t>
    <phoneticPr fontId="2" type="noConversion"/>
  </si>
  <si>
    <t>행 숨기기</t>
    <phoneticPr fontId="2" type="noConversion"/>
  </si>
  <si>
    <t>F3</t>
    <phoneticPr fontId="2" type="noConversion"/>
  </si>
  <si>
    <t>F8</t>
    <phoneticPr fontId="2" type="noConversion"/>
  </si>
  <si>
    <t>F9</t>
    <phoneticPr fontId="2" type="noConversion"/>
  </si>
  <si>
    <t>메모 삽입/ 편집</t>
    <phoneticPr fontId="2" type="noConversion"/>
  </si>
  <si>
    <t>함수 마법사</t>
    <phoneticPr fontId="2" type="noConversion"/>
  </si>
  <si>
    <t>셀 추가 선택</t>
    <phoneticPr fontId="2" type="noConversion"/>
  </si>
  <si>
    <t>시트 전체 수식 재계산</t>
    <phoneticPr fontId="2" type="noConversion"/>
  </si>
  <si>
    <t>Ct기 + Shift</t>
    <phoneticPr fontId="2" type="noConversion"/>
  </si>
  <si>
    <t>&amp;</t>
    <phoneticPr fontId="2" type="noConversion"/>
  </si>
  <si>
    <t>_</t>
    <phoneticPr fontId="2" type="noConversion"/>
  </si>
  <si>
    <t>(</t>
    <phoneticPr fontId="2" type="noConversion"/>
  </si>
  <si>
    <t>)</t>
    <phoneticPr fontId="2" type="noConversion"/>
  </si>
  <si>
    <t>:</t>
    <phoneticPr fontId="2" type="noConversion"/>
  </si>
  <si>
    <t>&lt;</t>
    <phoneticPr fontId="2" type="noConversion"/>
  </si>
  <si>
    <t>&gt;</t>
    <phoneticPr fontId="2" type="noConversion"/>
  </si>
  <si>
    <t>+</t>
    <phoneticPr fontId="2" type="noConversion"/>
  </si>
  <si>
    <t>f</t>
    <phoneticPr fontId="2" type="noConversion"/>
  </si>
  <si>
    <t>셀 테두리 설정</t>
    <phoneticPr fontId="2" type="noConversion"/>
  </si>
  <si>
    <t>셀 테두리 제거</t>
    <phoneticPr fontId="2" type="noConversion"/>
  </si>
  <si>
    <t>행 숨기기 취소</t>
    <phoneticPr fontId="2" type="noConversion"/>
  </si>
  <si>
    <t>열 숨기기 취소</t>
    <phoneticPr fontId="2" type="noConversion"/>
  </si>
  <si>
    <t>현재 시간 입력</t>
    <phoneticPr fontId="2" type="noConversion"/>
  </si>
  <si>
    <t>텍스트 크기 늘림</t>
    <phoneticPr fontId="2" type="noConversion"/>
  </si>
  <si>
    <t>텍스트 크기 줄임</t>
    <phoneticPr fontId="2" type="noConversion"/>
  </si>
  <si>
    <t>셀 삽입</t>
    <phoneticPr fontId="2" type="noConversion"/>
  </si>
  <si>
    <t>글꼴 변경</t>
    <phoneticPr fontId="2" type="noConversion"/>
  </si>
  <si>
    <t>Networkdays</t>
    <phoneticPr fontId="2" type="noConversion"/>
  </si>
  <si>
    <t>(시작일, 종료일, 특정 공휴일)</t>
    <phoneticPr fontId="2" type="noConversion"/>
  </si>
  <si>
    <t>Numberstring</t>
    <phoneticPr fontId="2" type="noConversion"/>
  </si>
  <si>
    <t>(변화를 원하는 셀, 변환 인수, 1~3)</t>
    <phoneticPr fontId="2" type="noConversion"/>
  </si>
  <si>
    <t>rept</t>
    <phoneticPr fontId="2" type="noConversion"/>
  </si>
  <si>
    <t>(반복문자, 개수)</t>
    <phoneticPr fontId="2" type="noConversion"/>
  </si>
  <si>
    <t>셀에 맞추어 사진 자동삽입하기</t>
    <phoneticPr fontId="2" type="noConversion"/>
  </si>
  <si>
    <t>1. 수식에 사용되는 기호 (TRUE: 참, FALSE: 거짓)</t>
    <phoneticPr fontId="2" type="noConversion"/>
  </si>
  <si>
    <t>기호</t>
    <phoneticPr fontId="2" type="noConversion"/>
  </si>
  <si>
    <t>의미</t>
    <phoneticPr fontId="2" type="noConversion"/>
  </si>
  <si>
    <t>사용 예시</t>
    <phoneticPr fontId="2" type="noConversion"/>
  </si>
  <si>
    <t>사용 예시의 의미</t>
    <phoneticPr fontId="2" type="noConversion"/>
  </si>
  <si>
    <t>결과값</t>
    <phoneticPr fontId="2" type="noConversion"/>
  </si>
  <si>
    <t>보다 큼</t>
    <phoneticPr fontId="2" type="noConversion"/>
  </si>
  <si>
    <t>A1 &gt; A2</t>
    <phoneticPr fontId="2" type="noConversion"/>
  </si>
  <si>
    <t>A1이 A2보다 큼</t>
    <phoneticPr fontId="2" type="noConversion"/>
  </si>
  <si>
    <t>TRUE 또는 FALSE</t>
    <phoneticPr fontId="2" type="noConversion"/>
  </si>
  <si>
    <t>&gt;=</t>
    <phoneticPr fontId="2" type="noConversion"/>
  </si>
  <si>
    <t>크거나 같음</t>
    <phoneticPr fontId="2" type="noConversion"/>
  </si>
  <si>
    <t>A1 &gt;= A2</t>
    <phoneticPr fontId="2" type="noConversion"/>
  </si>
  <si>
    <t>A1이 A2보다 크거나 같음</t>
    <phoneticPr fontId="2" type="noConversion"/>
  </si>
  <si>
    <t>보다 작음</t>
    <phoneticPr fontId="2" type="noConversion"/>
  </si>
  <si>
    <t>A1 &lt; A2</t>
    <phoneticPr fontId="2" type="noConversion"/>
  </si>
  <si>
    <t>A1이 A2보다 작음</t>
    <phoneticPr fontId="2" type="noConversion"/>
  </si>
  <si>
    <t>&lt;=</t>
    <phoneticPr fontId="2" type="noConversion"/>
  </si>
  <si>
    <t>작거나 같음</t>
    <phoneticPr fontId="2" type="noConversion"/>
  </si>
  <si>
    <t>A1 &lt;= A2</t>
    <phoneticPr fontId="2" type="noConversion"/>
  </si>
  <si>
    <t>A1이 A2보다 작거나 같음</t>
    <phoneticPr fontId="2" type="noConversion"/>
  </si>
  <si>
    <t>&lt;&gt;</t>
    <phoneticPr fontId="2" type="noConversion"/>
  </si>
  <si>
    <t>같지 않음</t>
    <phoneticPr fontId="2" type="noConversion"/>
  </si>
  <si>
    <t>A1 &lt;&gt; A2</t>
    <phoneticPr fontId="2" type="noConversion"/>
  </si>
  <si>
    <t>A1이 A2와 같지 않음</t>
    <phoneticPr fontId="2" type="noConversion"/>
  </si>
  <si>
    <t>=</t>
    <phoneticPr fontId="2" type="noConversion"/>
  </si>
  <si>
    <t>같음</t>
    <phoneticPr fontId="2" type="noConversion"/>
  </si>
  <si>
    <t>A1 = A2</t>
    <phoneticPr fontId="2" type="noConversion"/>
  </si>
  <si>
    <t>A1이 A2와 같음</t>
    <phoneticPr fontId="2" type="noConversion"/>
  </si>
  <si>
    <t>(처음) 수식임을 표시</t>
    <phoneticPr fontId="2" type="noConversion"/>
  </si>
  <si>
    <t>=ABS(A1)</t>
    <phoneticPr fontId="2" type="noConversion"/>
  </si>
  <si>
    <t>A1 셀에 ABS 함수를 적용한 수식임</t>
    <phoneticPr fontId="2" type="noConversion"/>
  </si>
  <si>
    <t>""</t>
    <phoneticPr fontId="2" type="noConversion"/>
  </si>
  <si>
    <t>텍스트 표시</t>
    <phoneticPr fontId="2" type="noConversion"/>
  </si>
  <si>
    <t>="네이버"</t>
    <phoneticPr fontId="2" type="noConversion"/>
  </si>
  <si>
    <t>네이버</t>
    <phoneticPr fontId="2" type="noConversion"/>
  </si>
  <si>
    <t>연결</t>
    <phoneticPr fontId="2" type="noConversion"/>
  </si>
  <si>
    <t>="네이버"&amp;"블로그"</t>
    <phoneticPr fontId="2" type="noConversion"/>
  </si>
  <si>
    <t>텍스트끼리 연결</t>
    <phoneticPr fontId="2" type="noConversion"/>
  </si>
  <si>
    <t>네이버블로그</t>
    <phoneticPr fontId="2" type="noConversion"/>
  </si>
  <si>
    <t>="네이버"&amp;3</t>
    <phoneticPr fontId="2" type="noConversion"/>
  </si>
  <si>
    <t>텍스트, 수를 서로 연결</t>
    <phoneticPr fontId="2" type="noConversion"/>
  </si>
  <si>
    <t>네이버3</t>
    <phoneticPr fontId="2" type="noConversion"/>
  </si>
  <si>
    <t>덧셈</t>
    <phoneticPr fontId="2" type="noConversion"/>
  </si>
  <si>
    <t>A1+A2</t>
    <phoneticPr fontId="2" type="noConversion"/>
  </si>
  <si>
    <t>A1과 A2를 더함</t>
    <phoneticPr fontId="2" type="noConversion"/>
  </si>
  <si>
    <t>-</t>
    <phoneticPr fontId="2" type="noConversion"/>
  </si>
  <si>
    <t>뺄셈</t>
    <phoneticPr fontId="2" type="noConversion"/>
  </si>
  <si>
    <t>A1-A2</t>
    <phoneticPr fontId="2" type="noConversion"/>
  </si>
  <si>
    <t>A1에서 A2를 뺌</t>
    <phoneticPr fontId="2" type="noConversion"/>
  </si>
  <si>
    <t>*</t>
    <phoneticPr fontId="2" type="noConversion"/>
  </si>
  <si>
    <t>곱셈</t>
    <phoneticPr fontId="2" type="noConversion"/>
  </si>
  <si>
    <t>A1*A2</t>
    <phoneticPr fontId="2" type="noConversion"/>
  </si>
  <si>
    <t>A1과 A2를 곱함</t>
    <phoneticPr fontId="2" type="noConversion"/>
  </si>
  <si>
    <t>/</t>
    <phoneticPr fontId="2" type="noConversion"/>
  </si>
  <si>
    <t>나눗셈</t>
    <phoneticPr fontId="2" type="noConversion"/>
  </si>
  <si>
    <t>A1/A2</t>
    <phoneticPr fontId="2" type="noConversion"/>
  </si>
  <si>
    <t>A1을 A2로 나눔(A2가 0이 아님)</t>
    <phoneticPr fontId="2" type="noConversion"/>
  </si>
  <si>
    <t>^</t>
    <phoneticPr fontId="2" type="noConversion"/>
  </si>
  <si>
    <t>거듭제곱</t>
    <phoneticPr fontId="2" type="noConversion"/>
  </si>
  <si>
    <t>2^4</t>
    <phoneticPr fontId="2" type="noConversion"/>
  </si>
  <si>
    <t>2의 4제곱</t>
    <phoneticPr fontId="2" type="noConversion"/>
  </si>
  <si>
    <t>%</t>
    <phoneticPr fontId="2" type="noConversion"/>
  </si>
  <si>
    <t>백분율(퍼센트)</t>
    <phoneticPr fontId="2" type="noConversion"/>
  </si>
  <si>
    <t>30 퍼센트</t>
    <phoneticPr fontId="2" type="noConversion"/>
  </si>
  <si>
    <t>30% 또는 0.3</t>
    <phoneticPr fontId="2" type="noConversion"/>
  </si>
  <si>
    <t>괄호</t>
    <phoneticPr fontId="2" type="noConversion"/>
  </si>
  <si>
    <t>=(2+2)/4</t>
    <phoneticPr fontId="2" type="noConversion"/>
  </si>
  <si>
    <t>2+2 를 먼저 계산한 후 4로 나눔</t>
    <phoneticPr fontId="2" type="noConversion"/>
  </si>
  <si>
    <t>**</t>
    <phoneticPr fontId="2" type="noConversion"/>
  </si>
  <si>
    <t>10의 거듭제곱</t>
    <phoneticPr fontId="2" type="noConversion"/>
  </si>
  <si>
    <t>=2**3</t>
    <phoneticPr fontId="2" type="noConversion"/>
  </si>
  <si>
    <t>2에 10을 3번 곱함</t>
    <phoneticPr fontId="2" type="noConversion"/>
  </si>
  <si>
    <t>셀 서식을 적용할 값</t>
    <phoneticPr fontId="2" type="noConversion"/>
  </si>
  <si>
    <t>정수 표시</t>
    <phoneticPr fontId="2" type="noConversion"/>
  </si>
  <si>
    <t>0.00 등</t>
    <phoneticPr fontId="2" type="noConversion"/>
  </si>
  <si>
    <t>소수점 이하</t>
    <phoneticPr fontId="2" type="noConversion"/>
  </si>
  <si>
    <t>0.000</t>
    <phoneticPr fontId="2" type="noConversion"/>
  </si>
  <si>
    <t>소수점 이하 3자리까지 표시</t>
    <phoneticPr fontId="2" type="noConversion"/>
  </si>
  <si>
    <t>200.000</t>
    <phoneticPr fontId="2" type="noConversion"/>
  </si>
  <si>
    <t>0%</t>
    <phoneticPr fontId="2" type="noConversion"/>
  </si>
  <si>
    <t>정수 퍼센트</t>
    <phoneticPr fontId="2" type="noConversion"/>
  </si>
  <si>
    <t>0.00% 등</t>
    <phoneticPr fontId="2" type="noConversion"/>
  </si>
  <si>
    <t>소수점 이하 퍼센트</t>
    <phoneticPr fontId="2" type="noConversion"/>
  </si>
  <si>
    <t>0.000%</t>
    <phoneticPr fontId="2" type="noConversion"/>
  </si>
  <si>
    <t>소수점 이하 3자리 퍼센트까지 표시</t>
    <phoneticPr fontId="2" type="noConversion"/>
  </si>
  <si>
    <t>12.300%</t>
    <phoneticPr fontId="2" type="noConversion"/>
  </si>
  <si>
    <t>yy</t>
    <phoneticPr fontId="2" type="noConversion"/>
  </si>
  <si>
    <t>연도 2자리</t>
    <phoneticPr fontId="2" type="noConversion"/>
  </si>
  <si>
    <t>yy년</t>
    <phoneticPr fontId="2" type="noConversion"/>
  </si>
  <si>
    <t>연도 2자리 뒤에 '년' 표시</t>
    <phoneticPr fontId="2" type="noConversion"/>
  </si>
  <si>
    <t>12년</t>
    <phoneticPr fontId="2" type="noConversion"/>
  </si>
  <si>
    <t>yyyy</t>
    <phoneticPr fontId="2" type="noConversion"/>
  </si>
  <si>
    <t>연도 4자리</t>
    <phoneticPr fontId="2" type="noConversion"/>
  </si>
  <si>
    <t>yyyy년</t>
    <phoneticPr fontId="2" type="noConversion"/>
  </si>
  <si>
    <t>연도 4자리 뒤에 '년' 표시</t>
    <phoneticPr fontId="2" type="noConversion"/>
  </si>
  <si>
    <t>2012년</t>
    <phoneticPr fontId="2" type="noConversion"/>
  </si>
  <si>
    <t>m</t>
    <phoneticPr fontId="2" type="noConversion"/>
  </si>
  <si>
    <t>월 1~2자리</t>
    <phoneticPr fontId="2" type="noConversion"/>
  </si>
  <si>
    <t>m월</t>
    <phoneticPr fontId="2" type="noConversion"/>
  </si>
  <si>
    <t>월 1~2자리 뒤에 '월' 표시</t>
    <phoneticPr fontId="2" type="noConversion"/>
  </si>
  <si>
    <t>9월</t>
    <phoneticPr fontId="2" type="noConversion"/>
  </si>
  <si>
    <t>mm</t>
    <phoneticPr fontId="2" type="noConversion"/>
  </si>
  <si>
    <t>월 2자리</t>
    <phoneticPr fontId="2" type="noConversion"/>
  </si>
  <si>
    <t>mm월</t>
    <phoneticPr fontId="2" type="noConversion"/>
  </si>
  <si>
    <t>월 2자리 뒤에 '월' 표시</t>
    <phoneticPr fontId="2" type="noConversion"/>
  </si>
  <si>
    <t>09월</t>
    <phoneticPr fontId="2" type="noConversion"/>
  </si>
  <si>
    <t>mmm</t>
    <phoneticPr fontId="2" type="noConversion"/>
  </si>
  <si>
    <t>영어 월</t>
    <phoneticPr fontId="2" type="noConversion"/>
  </si>
  <si>
    <t>mmm월</t>
    <phoneticPr fontId="2" type="noConversion"/>
  </si>
  <si>
    <t>영어로 된 달 이름 뒤에 '월' 표시</t>
    <phoneticPr fontId="2" type="noConversion"/>
  </si>
  <si>
    <t>Sep월</t>
    <phoneticPr fontId="2" type="noConversion"/>
  </si>
  <si>
    <t>mmmm</t>
    <phoneticPr fontId="2" type="noConversion"/>
  </si>
  <si>
    <t>영어 월(Full)</t>
    <phoneticPr fontId="2" type="noConversion"/>
  </si>
  <si>
    <t>mmmm월</t>
    <phoneticPr fontId="2" type="noConversion"/>
  </si>
  <si>
    <t>영어로 된 달 이름(Full) 뒤에 '월' 표시</t>
    <phoneticPr fontId="2" type="noConversion"/>
  </si>
  <si>
    <t>September월</t>
    <phoneticPr fontId="2" type="noConversion"/>
  </si>
  <si>
    <t>일 1~2자리</t>
    <phoneticPr fontId="2" type="noConversion"/>
  </si>
  <si>
    <t>d일</t>
    <phoneticPr fontId="2" type="noConversion"/>
  </si>
  <si>
    <t>일 1~2자리 뒤에 '일' 표시</t>
    <phoneticPr fontId="2" type="noConversion"/>
  </si>
  <si>
    <t>7일</t>
    <phoneticPr fontId="2" type="noConversion"/>
  </si>
  <si>
    <t>dd</t>
    <phoneticPr fontId="2" type="noConversion"/>
  </si>
  <si>
    <t>일 2자리</t>
    <phoneticPr fontId="2" type="noConversion"/>
  </si>
  <si>
    <t>dd일</t>
    <phoneticPr fontId="2" type="noConversion"/>
  </si>
  <si>
    <t>일 2자리 뒤에 '일' 표시</t>
    <phoneticPr fontId="2" type="noConversion"/>
  </si>
  <si>
    <t>07일</t>
    <phoneticPr fontId="2" type="noConversion"/>
  </si>
  <si>
    <t>ddd</t>
    <phoneticPr fontId="2" type="noConversion"/>
  </si>
  <si>
    <t>요일</t>
    <phoneticPr fontId="2" type="noConversion"/>
  </si>
  <si>
    <t>ddd요일</t>
    <phoneticPr fontId="2" type="noConversion"/>
  </si>
  <si>
    <t>요일 뒤에 '요일' 표시</t>
    <phoneticPr fontId="2" type="noConversion"/>
  </si>
  <si>
    <t>Mon요일</t>
    <phoneticPr fontId="2" type="noConversion"/>
  </si>
  <si>
    <t>dddd</t>
    <phoneticPr fontId="2" type="noConversion"/>
  </si>
  <si>
    <t>요일(Full)</t>
    <phoneticPr fontId="2" type="noConversion"/>
  </si>
  <si>
    <t>dddd요일</t>
    <phoneticPr fontId="2" type="noConversion"/>
  </si>
  <si>
    <t>요일(Full) 뒤에 '요일' 표시</t>
    <phoneticPr fontId="2" type="noConversion"/>
  </si>
  <si>
    <t>Monday요일</t>
    <phoneticPr fontId="2" type="noConversion"/>
  </si>
  <si>
    <t>시 1자리</t>
    <phoneticPr fontId="2" type="noConversion"/>
  </si>
  <si>
    <t>h시</t>
    <phoneticPr fontId="2" type="noConversion"/>
  </si>
  <si>
    <t>시 1자리 뒤에 '시' 표시</t>
    <phoneticPr fontId="2" type="noConversion"/>
  </si>
  <si>
    <t>2:03:04 AM</t>
    <phoneticPr fontId="2" type="noConversion"/>
  </si>
  <si>
    <t>2시</t>
    <phoneticPr fontId="2" type="noConversion"/>
  </si>
  <si>
    <t>hh</t>
    <phoneticPr fontId="2" type="noConversion"/>
  </si>
  <si>
    <t>시 2자리</t>
    <phoneticPr fontId="2" type="noConversion"/>
  </si>
  <si>
    <t>hh시</t>
    <phoneticPr fontId="2" type="noConversion"/>
  </si>
  <si>
    <t>시 2자리 뒤에 '시' 표시</t>
    <phoneticPr fontId="2" type="noConversion"/>
  </si>
  <si>
    <t>02시</t>
    <phoneticPr fontId="2" type="noConversion"/>
  </si>
  <si>
    <t>분 1자리</t>
    <phoneticPr fontId="2" type="noConversion"/>
  </si>
  <si>
    <t>m분</t>
    <phoneticPr fontId="2" type="noConversion"/>
  </si>
  <si>
    <t>분 1자리 뒤에 '분' 표시</t>
    <phoneticPr fontId="2" type="noConversion"/>
  </si>
  <si>
    <t>3분</t>
    <phoneticPr fontId="2" type="noConversion"/>
  </si>
  <si>
    <t>분 2자리</t>
    <phoneticPr fontId="2" type="noConversion"/>
  </si>
  <si>
    <t>mm분</t>
    <phoneticPr fontId="2" type="noConversion"/>
  </si>
  <si>
    <t>분 2자리 뒤에 '분' 표시</t>
    <phoneticPr fontId="2" type="noConversion"/>
  </si>
  <si>
    <t>03분</t>
    <phoneticPr fontId="2" type="noConversion"/>
  </si>
  <si>
    <t>초 1자리</t>
    <phoneticPr fontId="2" type="noConversion"/>
  </si>
  <si>
    <t>s초</t>
    <phoneticPr fontId="2" type="noConversion"/>
  </si>
  <si>
    <t>초 1자리 뒤에 '초' 표시</t>
    <phoneticPr fontId="2" type="noConversion"/>
  </si>
  <si>
    <t>4초</t>
    <phoneticPr fontId="2" type="noConversion"/>
  </si>
  <si>
    <t>ss</t>
    <phoneticPr fontId="2" type="noConversion"/>
  </si>
  <si>
    <t>초 2자리</t>
    <phoneticPr fontId="2" type="noConversion"/>
  </si>
  <si>
    <t>ss초</t>
    <phoneticPr fontId="2" type="noConversion"/>
  </si>
  <si>
    <t>초 2자리 뒤에 '초' 표시</t>
    <phoneticPr fontId="2" type="noConversion"/>
  </si>
  <si>
    <t>04초</t>
    <phoneticPr fontId="2" type="noConversion"/>
  </si>
  <si>
    <t>#,##0</t>
    <phoneticPr fontId="2" type="noConversion"/>
  </si>
  <si>
    <t>1000단위 구분기호</t>
    <phoneticPr fontId="2" type="noConversion"/>
  </si>
  <si>
    <t>1000 단위 구분 기호(,) 표시</t>
    <phoneticPr fontId="2" type="noConversion"/>
  </si>
  <si>
    <t>AM/PM</t>
    <phoneticPr fontId="2" type="noConversion"/>
  </si>
  <si>
    <t>오전,오후 표시</t>
    <phoneticPr fontId="2" type="noConversion"/>
  </si>
  <si>
    <t>h:mm AM/PM</t>
    <phoneticPr fontId="2" type="noConversion"/>
  </si>
  <si>
    <t>시 1자리 + 분 2자리 + AM/PM</t>
    <phoneticPr fontId="2" type="noConversion"/>
  </si>
  <si>
    <t>2:03 AM</t>
    <phoneticPr fontId="2" type="noConversion"/>
  </si>
  <si>
    <t>활용법</t>
    <phoneticPr fontId="2" type="noConversion"/>
  </si>
  <si>
    <t>yyyymmdd</t>
    <phoneticPr fontId="2" type="noConversion"/>
  </si>
  <si>
    <t>연도 + 2자리 월 + 2자리 일</t>
    <phoneticPr fontId="2" type="noConversion"/>
  </si>
  <si>
    <t>2. 셀 서식에 사용되는 기호 (셀 선택 - 오른쪽 클릭 - '셀 서식' 클릭 - 사용자 지정)</t>
    <phoneticPr fontId="2" type="noConversion"/>
  </si>
  <si>
    <t>( )</t>
    <phoneticPr fontId="2" type="noConversion"/>
  </si>
  <si>
    <t>&lt;엑셀 수식 정리&gt;</t>
    <phoneticPr fontId="2" type="noConversion"/>
  </si>
  <si>
    <t>종류</t>
    <phoneticPr fontId="2" type="noConversion"/>
  </si>
  <si>
    <t>☆ 엑셀 단축키 목록</t>
    <phoneticPr fontId="2" type="noConversion"/>
  </si>
  <si>
    <t>정복</t>
    <phoneticPr fontId="2" type="noConversion"/>
  </si>
  <si>
    <t>F1</t>
  </si>
  <si>
    <t>엑셀 도움말</t>
  </si>
  <si>
    <t>F2</t>
  </si>
  <si>
    <t>문서 내용</t>
  </si>
  <si>
    <t>셀에 내용 입력</t>
  </si>
  <si>
    <t>이동</t>
  </si>
  <si>
    <t>메뉴 단축키 표시</t>
  </si>
  <si>
    <t>맞춤법 검사</t>
  </si>
  <si>
    <t>선택 영역 확장</t>
  </si>
  <si>
    <t>새로 고침</t>
  </si>
  <si>
    <t>시트</t>
  </si>
  <si>
    <t>차트 형식의 시트 생성</t>
  </si>
  <si>
    <t>엑셀 창, 문서</t>
  </si>
  <si>
    <t>다른 이름으로 저장</t>
  </si>
  <si>
    <t>Alt</t>
  </si>
  <si>
    <t>실행 취소</t>
  </si>
  <si>
    <t>Alt + A</t>
  </si>
  <si>
    <t>탭으로 이동</t>
  </si>
  <si>
    <t>데이터 탭으로 이동</t>
  </si>
  <si>
    <t>Alt + F</t>
  </si>
  <si>
    <t>파일 탭으로 이동</t>
  </si>
  <si>
    <t>Alt + H</t>
  </si>
  <si>
    <t>홈 탭으로 이동</t>
  </si>
  <si>
    <t>Alt + M</t>
  </si>
  <si>
    <t>수식 탭으로 이동</t>
  </si>
  <si>
    <t>Alt + N</t>
  </si>
  <si>
    <t>삽입 탭으로 이동</t>
  </si>
  <si>
    <t>Alt + P</t>
  </si>
  <si>
    <t>파일 - 인쇄 탭으로 이동</t>
  </si>
  <si>
    <t>Alt + W</t>
  </si>
  <si>
    <t>보기 탭으로 이동</t>
  </si>
  <si>
    <t>Alt + F1</t>
  </si>
  <si>
    <t>차트 삽입</t>
  </si>
  <si>
    <t>Alt + F2</t>
  </si>
  <si>
    <t>Alt + F4</t>
  </si>
  <si>
    <t>엑셀 창 닫기</t>
  </si>
  <si>
    <t>Alt + F8</t>
  </si>
  <si>
    <t>매크로</t>
  </si>
  <si>
    <t>Alt + F10</t>
  </si>
  <si>
    <t>도형 선택 및 표시</t>
  </si>
  <si>
    <t>Alt + F11</t>
  </si>
  <si>
    <t>엑셀 Visual Basic 실행</t>
  </si>
  <si>
    <t>Alt + ESC</t>
  </si>
  <si>
    <t>엑셀 창 숨기기</t>
  </si>
  <si>
    <t>Alt + Page Up</t>
  </si>
  <si>
    <t>왼쪽으로 창 1개만큼 이동</t>
  </si>
  <si>
    <t>Alt + Page Down</t>
  </si>
  <si>
    <t>오른쪽으로 창 1개만큼 이동</t>
  </si>
  <si>
    <t>Alt + '</t>
  </si>
  <si>
    <t>셀 서식</t>
  </si>
  <si>
    <t>스타일 설정</t>
  </si>
  <si>
    <t>Alt + ↓</t>
  </si>
  <si>
    <t>드롭다운 목록 표시</t>
  </si>
  <si>
    <t>Ctrl + 1</t>
  </si>
  <si>
    <t>Ctrl</t>
  </si>
  <si>
    <t>Ctrl + 2</t>
  </si>
  <si>
    <t>굵게</t>
  </si>
  <si>
    <t>Ctrl + 3</t>
  </si>
  <si>
    <t>기울임꼴</t>
  </si>
  <si>
    <t>Ctrl + 4</t>
  </si>
  <si>
    <t>밑줄</t>
  </si>
  <si>
    <t>Ctrl + 9</t>
  </si>
  <si>
    <t>행의 세로 길이(높이)를 0으로</t>
  </si>
  <si>
    <t>Ctrl + 10</t>
  </si>
  <si>
    <t>열의 가로 길이(너비)를 0으로</t>
  </si>
  <si>
    <t>Ctrl + A</t>
  </si>
  <si>
    <t>셀 선택</t>
  </si>
  <si>
    <t>모두 선택</t>
  </si>
  <si>
    <t>Ctrl + B</t>
  </si>
  <si>
    <t>Ctrl + D</t>
  </si>
  <si>
    <t>Ctrl + F</t>
  </si>
  <si>
    <t>찾기</t>
  </si>
  <si>
    <t>Ctrl + G</t>
  </si>
  <si>
    <t>Ctrl + H</t>
  </si>
  <si>
    <t>바꾸기</t>
  </si>
  <si>
    <t>Ctrl + I</t>
  </si>
  <si>
    <t>Ctrl + K</t>
  </si>
  <si>
    <t>하이퍼링크 삽입</t>
  </si>
  <si>
    <t>Ctrl + L</t>
  </si>
  <si>
    <t>표 만들기</t>
  </si>
  <si>
    <t>Ctrl + N</t>
  </si>
  <si>
    <t>새 문서 만들기</t>
  </si>
  <si>
    <t>Ctrl + O</t>
  </si>
  <si>
    <t>열기</t>
  </si>
  <si>
    <t>Ctrl + P</t>
  </si>
  <si>
    <t>인쇄</t>
  </si>
  <si>
    <t>Ctrl + R</t>
  </si>
  <si>
    <t>바로 왼쪽의 셀의 내용 복사, 붙여넣기</t>
  </si>
  <si>
    <t>Ctrl + T</t>
  </si>
  <si>
    <t>Ctrl + U</t>
  </si>
  <si>
    <t>Ctrl + W</t>
  </si>
  <si>
    <t>문서 닫기</t>
  </si>
  <si>
    <t>Ctrl + Z</t>
  </si>
  <si>
    <t>Ctrl + F1</t>
  </si>
  <si>
    <t>탭 메뉴 닫기</t>
  </si>
  <si>
    <t>Ctrl + F2</t>
  </si>
  <si>
    <t>Ctrl + F3</t>
  </si>
  <si>
    <t>이름 관리자</t>
  </si>
  <si>
    <t>Ctrl + F4</t>
  </si>
  <si>
    <t>Ctrl + F5</t>
  </si>
  <si>
    <t>창 복원</t>
  </si>
  <si>
    <t>Ctrl + F9</t>
  </si>
  <si>
    <t>창 최소화</t>
  </si>
  <si>
    <t>Ctrl + F10</t>
  </si>
  <si>
    <t>창 복원 / 창 최대화</t>
  </si>
  <si>
    <t>Ctrl + F11</t>
  </si>
  <si>
    <t>매크로 시트 삽입</t>
  </si>
  <si>
    <t>Ctrl + F12</t>
  </si>
  <si>
    <t>Ctrl + -</t>
  </si>
  <si>
    <t>셀 삭제</t>
  </si>
  <si>
    <t>Ctrl + ; ( : )</t>
  </si>
  <si>
    <t>현재 날짜 삽입</t>
  </si>
  <si>
    <t>Ctrl + ' ( " )</t>
  </si>
  <si>
    <t>바로 위의 셀 내용 서식 없이 붙여넣기</t>
  </si>
  <si>
    <t>Ctrl + Space</t>
  </si>
  <si>
    <t>해당 열 전체 선택</t>
  </si>
  <si>
    <t>Ctrl + Insert</t>
  </si>
  <si>
    <t>복사</t>
  </si>
  <si>
    <t>Ctrl + ↑</t>
  </si>
  <si>
    <t>바로 위의 값이 있는 셀로 이동</t>
  </si>
  <si>
    <t>Ctrl + ↓</t>
  </si>
  <si>
    <t>바로 아래의 값이 있는 셀로 이동</t>
  </si>
  <si>
    <t>Ctrl + ←</t>
  </si>
  <si>
    <t>바로 왼쪽의 값이 있는 셀로 이동</t>
  </si>
  <si>
    <t>Ctrl + →</t>
  </si>
  <si>
    <t>바로 오른쪽의 값이 있는 셀로 이동</t>
  </si>
  <si>
    <t>Ctrl + &gt;</t>
  </si>
  <si>
    <t>왼쪽 위 - 오른쪽 위 - 오른쪽 아래 - 왼쪽 아래 (모두 끝) 순으로 이동</t>
  </si>
  <si>
    <t>Shift + F2</t>
  </si>
  <si>
    <t>Shift</t>
  </si>
  <si>
    <t>메모 삽입</t>
  </si>
  <si>
    <t>Shift + F3</t>
  </si>
  <si>
    <t>함수 마법사</t>
  </si>
  <si>
    <t>Shift + F4</t>
  </si>
  <si>
    <t>이동</t>
    <phoneticPr fontId="2" type="noConversion"/>
  </si>
  <si>
    <t>바로 오른쪽 또는 바로 아래의 빈 셀로 이동</t>
    <phoneticPr fontId="2" type="noConversion"/>
  </si>
  <si>
    <t>Shift + F5</t>
  </si>
  <si>
    <t>Shift + F6</t>
  </si>
  <si>
    <t>Shift + F7</t>
  </si>
  <si>
    <t>리서치</t>
  </si>
  <si>
    <t>Shift + F10</t>
  </si>
  <si>
    <t>셀에서 마우스 오른쪽 버튼 클릭</t>
  </si>
  <si>
    <t>Shift + F11</t>
  </si>
  <si>
    <t>새 시트 만들기</t>
  </si>
  <si>
    <t>Shift + F12</t>
  </si>
  <si>
    <t>문서 저장</t>
  </si>
  <si>
    <t>Shift + Home</t>
  </si>
  <si>
    <t>선택한 셀과 그 셀의 왼쪽의 셀 모두 선택</t>
  </si>
  <si>
    <t>Shift + Page Up</t>
  </si>
  <si>
    <t>선택한 셀과 그 셀의 1페이지 위의 셀까지 모두 선택</t>
  </si>
  <si>
    <t>Shift + Page Down</t>
  </si>
  <si>
    <t>선택한 셀과 그 셀의 1페이지 아래의 셀까지 모두 선택</t>
  </si>
  <si>
    <t>Shift + ↑</t>
  </si>
  <si>
    <t>선택한 셀과 그 위의 셀 선택</t>
  </si>
  <si>
    <t>Shift + ↓</t>
  </si>
  <si>
    <t>선택한 셀과 그 아래의 셀 선택</t>
  </si>
  <si>
    <t>Shift + ←</t>
  </si>
  <si>
    <t>선택한 셀과 그 왼쪽의 셀 선택</t>
  </si>
  <si>
    <t>Shift + →</t>
  </si>
  <si>
    <t>선택한 셀과 그 오른쪽의 셀 선택</t>
  </si>
  <si>
    <t>Shift + Ctrl + 1</t>
    <phoneticPr fontId="2" type="noConversion"/>
  </si>
  <si>
    <t>Shift + Ctrl</t>
  </si>
  <si>
    <t>셀 서식</t>
    <phoneticPr fontId="2" type="noConversion"/>
  </si>
  <si>
    <t>일반 서식으로 설정</t>
    <phoneticPr fontId="2" type="noConversion"/>
  </si>
  <si>
    <t>Shift + Ctrl + 2</t>
    <phoneticPr fontId="2" type="noConversion"/>
  </si>
  <si>
    <t>시간 서식으로 설정</t>
    <phoneticPr fontId="2" type="noConversion"/>
  </si>
  <si>
    <t>Shift + Ctrl + 3</t>
    <phoneticPr fontId="2" type="noConversion"/>
  </si>
  <si>
    <t>날짜 서식으로 설정</t>
    <phoneticPr fontId="2" type="noConversion"/>
  </si>
  <si>
    <t>Shift + Ctrl + 4</t>
    <phoneticPr fontId="2" type="noConversion"/>
  </si>
  <si>
    <t>원(\) 서식으로 설정</t>
    <phoneticPr fontId="2" type="noConversion"/>
  </si>
  <si>
    <t>Shift + Ctrl + 5</t>
    <phoneticPr fontId="2" type="noConversion"/>
  </si>
  <si>
    <t>퍼센트(%) 서식으로 설정</t>
    <phoneticPr fontId="2" type="noConversion"/>
  </si>
  <si>
    <t>Shift + Ctrl + 6</t>
    <phoneticPr fontId="2" type="noConversion"/>
  </si>
  <si>
    <t>지수(예: 4.44E+02) 서식으로 설정</t>
    <phoneticPr fontId="2" type="noConversion"/>
  </si>
  <si>
    <t>Shift + Ctrl + 7</t>
    <phoneticPr fontId="2" type="noConversion"/>
  </si>
  <si>
    <t>셀 주변에 테두리 만들기</t>
    <phoneticPr fontId="2" type="noConversion"/>
  </si>
  <si>
    <t>Shift + Ctrl + F3</t>
    <phoneticPr fontId="2" type="noConversion"/>
  </si>
  <si>
    <t>선택 영역에서 이름 만들기</t>
    <phoneticPr fontId="2" type="noConversion"/>
  </si>
  <si>
    <t>Shift + Ctrl + F4</t>
    <phoneticPr fontId="2" type="noConversion"/>
  </si>
  <si>
    <t>바로 왼쪽 또는 위의 빈 셀로 이동</t>
    <phoneticPr fontId="2" type="noConversion"/>
  </si>
  <si>
    <t>Shift + Ctrl + Home</t>
  </si>
  <si>
    <t>선택한 셀과 그 왼쪽, 그 위의 셀 모두 선택</t>
  </si>
  <si>
    <t>Shift + Ctrl + End</t>
  </si>
  <si>
    <t>선택한 셀과 그 오른쪽, 그 아래의 셀 모두 선택</t>
  </si>
  <si>
    <t>Shift + Alt + →</t>
  </si>
  <si>
    <t>Shift + Alt</t>
  </si>
  <si>
    <t>그룹</t>
  </si>
  <si>
    <t>Shift + Alt + ←</t>
    <phoneticPr fontId="2" type="noConversion"/>
  </si>
  <si>
    <t>그룹 해제</t>
    <phoneticPr fontId="2" type="noConversion"/>
  </si>
  <si>
    <t>Alt + H + 1</t>
    <phoneticPr fontId="2" type="noConversion"/>
  </si>
  <si>
    <t>Alt + 다단계</t>
    <phoneticPr fontId="2" type="noConversion"/>
  </si>
  <si>
    <t>굵게</t>
    <phoneticPr fontId="2" type="noConversion"/>
  </si>
  <si>
    <t>Alt + H + 2</t>
    <phoneticPr fontId="2" type="noConversion"/>
  </si>
  <si>
    <t>기울임꼴</t>
    <phoneticPr fontId="2" type="noConversion"/>
  </si>
  <si>
    <t>Alt + H + 3</t>
    <phoneticPr fontId="2" type="noConversion"/>
  </si>
  <si>
    <t>밑줄</t>
    <phoneticPr fontId="2" type="noConversion"/>
  </si>
  <si>
    <t>Alt + H + 5</t>
    <phoneticPr fontId="2" type="noConversion"/>
  </si>
  <si>
    <t>내어쓰기</t>
    <phoneticPr fontId="2" type="noConversion"/>
  </si>
  <si>
    <t>Alt + H + 6</t>
    <phoneticPr fontId="2" type="noConversion"/>
  </si>
  <si>
    <t>들여쓰기</t>
    <phoneticPr fontId="2" type="noConversion"/>
  </si>
  <si>
    <t>Alt + H + 9</t>
    <phoneticPr fontId="2" type="noConversion"/>
  </si>
  <si>
    <t>소수 자릿수 줄이기</t>
    <phoneticPr fontId="2" type="noConversion"/>
  </si>
  <si>
    <t>Alt + H + 0</t>
    <phoneticPr fontId="2" type="noConversion"/>
  </si>
  <si>
    <t>소수 자릿수 늘리기</t>
    <phoneticPr fontId="2" type="noConversion"/>
  </si>
  <si>
    <t>Alt + H + M + C</t>
    <phoneticPr fontId="2" type="noConversion"/>
  </si>
  <si>
    <t>병합하고 가운데 맞춤</t>
    <phoneticPr fontId="2" type="noConversion"/>
  </si>
  <si>
    <t>Alt + H + M + U</t>
    <phoneticPr fontId="2" type="noConversion"/>
  </si>
  <si>
    <t>병합하고 가운데 맞춤 해제</t>
    <phoneticPr fontId="2" type="noConversion"/>
  </si>
  <si>
    <t>Alt + H + AL</t>
    <phoneticPr fontId="2" type="noConversion"/>
  </si>
  <si>
    <t>왼쪽 정렬</t>
    <phoneticPr fontId="2" type="noConversion"/>
  </si>
  <si>
    <t>Alt + H + AC</t>
    <phoneticPr fontId="2" type="noConversion"/>
  </si>
  <si>
    <t>가운데 정렬</t>
    <phoneticPr fontId="2" type="noConversion"/>
  </si>
  <si>
    <t>Alt + H + AR</t>
    <phoneticPr fontId="2" type="noConversion"/>
  </si>
  <si>
    <t>오른쪽 정렬</t>
    <phoneticPr fontId="2" type="noConversion"/>
  </si>
  <si>
    <t>Alt + H + D</t>
    <phoneticPr fontId="2" type="noConversion"/>
  </si>
  <si>
    <t>삭제</t>
    <phoneticPr fontId="2" type="noConversion"/>
  </si>
  <si>
    <t>Alt + H + I</t>
    <phoneticPr fontId="2" type="noConversion"/>
  </si>
  <si>
    <t>삽입</t>
    <phoneticPr fontId="2" type="noConversion"/>
  </si>
  <si>
    <t>Alt + H + L</t>
    <phoneticPr fontId="2" type="noConversion"/>
  </si>
  <si>
    <t>조건부 서식</t>
    <phoneticPr fontId="2" type="noConversion"/>
  </si>
  <si>
    <t>Alt + H + O</t>
    <phoneticPr fontId="2" type="noConversion"/>
  </si>
  <si>
    <t>서식 설정</t>
    <phoneticPr fontId="2" type="noConversion"/>
  </si>
  <si>
    <t>Alt + H + O + L</t>
    <phoneticPr fontId="2" type="noConversion"/>
  </si>
  <si>
    <t>셀 잠금</t>
    <phoneticPr fontId="2" type="noConversion"/>
  </si>
  <si>
    <t>Alt + H + O + P</t>
    <phoneticPr fontId="2" type="noConversion"/>
  </si>
  <si>
    <t>시트 보호</t>
    <phoneticPr fontId="2" type="noConversion"/>
  </si>
  <si>
    <t>Alt + H + P</t>
    <phoneticPr fontId="2" type="noConversion"/>
  </si>
  <si>
    <t>Alt + H + W</t>
    <phoneticPr fontId="2" type="noConversion"/>
  </si>
  <si>
    <t>텍스트 줄 바꿈</t>
    <phoneticPr fontId="2" type="noConversion"/>
  </si>
  <si>
    <t>Alt + H + FF</t>
    <phoneticPr fontId="2" type="noConversion"/>
  </si>
  <si>
    <t>글꼴 종류 선택</t>
    <phoneticPr fontId="2" type="noConversion"/>
  </si>
  <si>
    <t>Alt + H + FS</t>
    <phoneticPr fontId="2" type="noConversion"/>
  </si>
  <si>
    <t>글자 크기 선택</t>
    <phoneticPr fontId="2" type="noConversion"/>
  </si>
  <si>
    <t>Alt + N + T</t>
    <phoneticPr fontId="2" type="noConversion"/>
  </si>
  <si>
    <t>문서 내용</t>
    <phoneticPr fontId="2" type="noConversion"/>
  </si>
  <si>
    <t>Alt + N + P</t>
    <phoneticPr fontId="2" type="noConversion"/>
  </si>
  <si>
    <t>그림 삽입</t>
    <phoneticPr fontId="2" type="noConversion"/>
  </si>
  <si>
    <t>Alt + N + F</t>
    <phoneticPr fontId="2" type="noConversion"/>
  </si>
  <si>
    <t>클립 아트 삽입</t>
    <phoneticPr fontId="2" type="noConversion"/>
  </si>
  <si>
    <t>Alt + N + A</t>
    <phoneticPr fontId="2" type="noConversion"/>
  </si>
  <si>
    <t>영역형 그래프 삽입</t>
    <phoneticPr fontId="2" type="noConversion"/>
  </si>
  <si>
    <t>Alt + N + B</t>
    <phoneticPr fontId="2" type="noConversion"/>
  </si>
  <si>
    <t>가로 막대형 그래프 삽입</t>
    <phoneticPr fontId="2" type="noConversion"/>
  </si>
  <si>
    <t>Alt + N + C</t>
    <phoneticPr fontId="2" type="noConversion"/>
  </si>
  <si>
    <t>세로 막대형 그래프 삽입</t>
    <phoneticPr fontId="2" type="noConversion"/>
  </si>
  <si>
    <t>Alt + N + D</t>
    <phoneticPr fontId="2" type="noConversion"/>
  </si>
  <si>
    <t>분산형 그래프 삽입</t>
    <phoneticPr fontId="2" type="noConversion"/>
  </si>
  <si>
    <t>Alt + N + E</t>
    <phoneticPr fontId="2" type="noConversion"/>
  </si>
  <si>
    <t>수식 삽입</t>
    <phoneticPr fontId="2" type="noConversion"/>
  </si>
  <si>
    <t>Alt + N + G</t>
    <phoneticPr fontId="2" type="noConversion"/>
  </si>
  <si>
    <t>서명란 삽입</t>
    <phoneticPr fontId="2" type="noConversion"/>
  </si>
  <si>
    <t>Alt + N + I</t>
    <phoneticPr fontId="2" type="noConversion"/>
  </si>
  <si>
    <t>하이퍼링크 삽입</t>
    <phoneticPr fontId="2" type="noConversion"/>
  </si>
  <si>
    <t>Alt + N + J</t>
    <phoneticPr fontId="2" type="noConversion"/>
  </si>
  <si>
    <t>개체 삽입</t>
    <phoneticPr fontId="2" type="noConversion"/>
  </si>
  <si>
    <t>Alt + N + N</t>
    <phoneticPr fontId="2" type="noConversion"/>
  </si>
  <si>
    <t>꺾은선형 그래프 삽입</t>
    <phoneticPr fontId="2" type="noConversion"/>
  </si>
  <si>
    <t>Alt + N + Q</t>
    <phoneticPr fontId="2" type="noConversion"/>
  </si>
  <si>
    <t>원형 그래프 삽입</t>
    <phoneticPr fontId="2" type="noConversion"/>
  </si>
  <si>
    <t>Alt + N + W</t>
    <phoneticPr fontId="2" type="noConversion"/>
  </si>
  <si>
    <t>WordArt 삽입</t>
    <phoneticPr fontId="2" type="noConversion"/>
  </si>
  <si>
    <t>Alt + N + X</t>
    <phoneticPr fontId="2" type="noConversion"/>
  </si>
  <si>
    <t>텍스트 상자 삽입</t>
    <phoneticPr fontId="2" type="noConversion"/>
  </si>
  <si>
    <t>Alt + N + SC</t>
    <phoneticPr fontId="2" type="noConversion"/>
  </si>
  <si>
    <t>스크린샷</t>
    <phoneticPr fontId="2" type="noConversion"/>
  </si>
  <si>
    <t>Alt + N + SH</t>
    <phoneticPr fontId="2" type="noConversion"/>
  </si>
  <si>
    <t>도형 삽입</t>
    <phoneticPr fontId="2" type="noConversion"/>
  </si>
  <si>
    <t>Alt + N + SL</t>
    <phoneticPr fontId="2" type="noConversion"/>
  </si>
  <si>
    <t>꺾은선형 스파크라인 삽입</t>
    <phoneticPr fontId="2" type="noConversion"/>
  </si>
  <si>
    <t>Alt + N + SO</t>
    <phoneticPr fontId="2" type="noConversion"/>
  </si>
  <si>
    <t>열 스파크라인 삽입</t>
    <phoneticPr fontId="2" type="noConversion"/>
  </si>
  <si>
    <t>Alt + N + SW</t>
    <phoneticPr fontId="2" type="noConversion"/>
  </si>
  <si>
    <t>승패 스파크라인 삽입</t>
    <phoneticPr fontId="2" type="noConversion"/>
  </si>
  <si>
    <t>Alt + P + M</t>
    <phoneticPr fontId="2" type="noConversion"/>
  </si>
  <si>
    <t>인쇄 여백 설정</t>
    <phoneticPr fontId="2" type="noConversion"/>
  </si>
  <si>
    <t>Alt + P + R + S</t>
    <phoneticPr fontId="2" type="noConversion"/>
  </si>
  <si>
    <t>인쇄영역 설정</t>
    <phoneticPr fontId="2" type="noConversion"/>
  </si>
  <si>
    <t>Alt + P + R + C</t>
    <phoneticPr fontId="2" type="noConversion"/>
  </si>
  <si>
    <t>인쇄영역 설정 해제</t>
    <phoneticPr fontId="2" type="noConversion"/>
  </si>
  <si>
    <t>Alt + P + G</t>
    <phoneticPr fontId="2" type="noConversion"/>
  </si>
  <si>
    <t>시트에 배경 삽입</t>
    <phoneticPr fontId="2" type="noConversion"/>
  </si>
  <si>
    <t>Alt + M + N</t>
    <phoneticPr fontId="2" type="noConversion"/>
  </si>
  <si>
    <t>이름 관리자</t>
    <phoneticPr fontId="2" type="noConversion"/>
  </si>
  <si>
    <t>Alt + M + R</t>
    <phoneticPr fontId="2" type="noConversion"/>
  </si>
  <si>
    <t>최근에 사용한 함수 보기</t>
    <phoneticPr fontId="2" type="noConversion"/>
  </si>
  <si>
    <t>Alt + M + V</t>
    <phoneticPr fontId="2" type="noConversion"/>
  </si>
  <si>
    <t>수식 계산</t>
    <phoneticPr fontId="2" type="noConversion"/>
  </si>
  <si>
    <t>Alt + M + K</t>
    <phoneticPr fontId="2" type="noConversion"/>
  </si>
  <si>
    <t>오류 검사</t>
    <phoneticPr fontId="2" type="noConversion"/>
  </si>
  <si>
    <t>Alt + W + E</t>
    <phoneticPr fontId="2" type="noConversion"/>
  </si>
  <si>
    <t>전체 화면으로 보기</t>
    <phoneticPr fontId="2" type="noConversion"/>
  </si>
  <si>
    <t>Alt + W + F</t>
    <phoneticPr fontId="2" type="noConversion"/>
  </si>
  <si>
    <t>틀 고정</t>
    <phoneticPr fontId="2" type="noConversion"/>
  </si>
  <si>
    <t>Alt + A + E</t>
    <phoneticPr fontId="2" type="noConversion"/>
  </si>
  <si>
    <t>텍스트 나누기</t>
    <phoneticPr fontId="2" type="noConversion"/>
  </si>
  <si>
    <t>Alt + A + M</t>
    <phoneticPr fontId="2" type="noConversion"/>
  </si>
  <si>
    <t>중복된 항목 제거</t>
    <phoneticPr fontId="2" type="noConversion"/>
  </si>
  <si>
    <t>Alt + A + R</t>
    <phoneticPr fontId="2" type="noConversion"/>
  </si>
  <si>
    <t>모두 새로 고침</t>
    <phoneticPr fontId="2" type="noConversion"/>
  </si>
  <si>
    <t>Alt + A + T</t>
    <phoneticPr fontId="2" type="noConversion"/>
  </si>
  <si>
    <t>필터 삽입</t>
    <phoneticPr fontId="2" type="noConversion"/>
  </si>
  <si>
    <t>Alt + A + V</t>
    <phoneticPr fontId="2" type="noConversion"/>
  </si>
  <si>
    <t>데이터 유효성 검사(이 기능으로 드롭다운 목록 삽입 가능)</t>
    <phoneticPr fontId="2" type="noConversion"/>
  </si>
  <si>
    <t>최근 작업 반복</t>
    <phoneticPr fontId="2" type="noConversion"/>
  </si>
  <si>
    <t>바로 위의 셀의 내용 복사, 붙여넣기/ Ctrl + R/ Ctrl +'</t>
    <phoneticPr fontId="2" type="noConversion"/>
  </si>
  <si>
    <t>기능</t>
    <phoneticPr fontId="2" type="noConversion"/>
  </si>
  <si>
    <t>키 조합</t>
    <phoneticPr fontId="2" type="noConversion"/>
  </si>
  <si>
    <t xml:space="preserve">  ■ 중복을 제외한 개수 구하기</t>
    <phoneticPr fontId="2" type="noConversion"/>
  </si>
  <si>
    <t>COUNTIF(A$4:A$20,A4)</t>
    <phoneticPr fontId="2" type="noConversion"/>
  </si>
  <si>
    <t>1/COUNTIF(A$4:A$20,A4)</t>
    <phoneticPr fontId="2" type="noConversion"/>
  </si>
  <si>
    <t>■ AGGREGATE(함수번호, 옵션, 참조범위, k)</t>
    <phoneticPr fontId="2" type="noConversion"/>
  </si>
  <si>
    <t>강남CB</t>
  </si>
  <si>
    <t>대형</t>
  </si>
  <si>
    <t>한컴디지탈(주)</t>
  </si>
  <si>
    <t>107-81-25238</t>
  </si>
  <si>
    <t>김은남</t>
  </si>
  <si>
    <t>02-2677-2164</t>
  </si>
  <si>
    <t>서울시 영등포구 영등포 1가 94-2</t>
  </si>
  <si>
    <t>강북CB</t>
  </si>
  <si>
    <t>정예</t>
  </si>
  <si>
    <t>(주)미래씨앤피시스템</t>
  </si>
  <si>
    <t>201-81-63664</t>
  </si>
  <si>
    <t>김재관</t>
  </si>
  <si>
    <t>02-2238-9761</t>
  </si>
  <si>
    <t>서울 성동구 성수일로8길 서울숲 SK V1타워 812호</t>
  </si>
  <si>
    <t>특약점</t>
  </si>
  <si>
    <t>두레협동조합</t>
  </si>
  <si>
    <t>204-86-56041</t>
  </si>
  <si>
    <t>김정호</t>
  </si>
  <si>
    <t>02-964-3211</t>
  </si>
  <si>
    <t>서울 동대문구 천호대로 29길 33</t>
  </si>
  <si>
    <t>후보</t>
  </si>
  <si>
    <t>(주)이음컴넷서비스</t>
  </si>
  <si>
    <t>210-81-42571</t>
  </si>
  <si>
    <t>김수송</t>
  </si>
  <si>
    <t>02-942-5906</t>
  </si>
  <si>
    <t>서울시 노원구 월계동 925 대동A 지하</t>
  </si>
  <si>
    <t>강원CB</t>
  </si>
  <si>
    <t>일반</t>
  </si>
  <si>
    <t>북원OA</t>
  </si>
  <si>
    <t>224-02-62168</t>
  </si>
  <si>
    <t>김찬수</t>
  </si>
  <si>
    <t>033-742-4400</t>
  </si>
  <si>
    <t>강원도 원주시 모래내길 1-12</t>
  </si>
  <si>
    <t>중앙종합사무기</t>
  </si>
  <si>
    <t>224-01-51913</t>
  </si>
  <si>
    <t>김용수</t>
  </si>
  <si>
    <t>033-742-3871</t>
  </si>
  <si>
    <t>강원도 원주시 단계동 915-4</t>
  </si>
  <si>
    <t>소양종합사무기</t>
  </si>
  <si>
    <t>221-02-55431</t>
  </si>
  <si>
    <t>최학준</t>
  </si>
  <si>
    <t>033-242-7660</t>
  </si>
  <si>
    <t>강원도 춘천시 효자동 174-17</t>
  </si>
  <si>
    <t>세원사무기</t>
  </si>
  <si>
    <t>224-06-86417</t>
  </si>
  <si>
    <t>김진무</t>
  </si>
  <si>
    <t>033-344-7550</t>
  </si>
  <si>
    <t>강원 횡성군 횡성읍 향교 서로 4-17</t>
  </si>
  <si>
    <t>티지에스춘천센터</t>
  </si>
  <si>
    <t>221-06-64184</t>
  </si>
  <si>
    <t>이재석</t>
  </si>
  <si>
    <t>033-253-0114</t>
  </si>
  <si>
    <t>강원도 춘천시 공지로 403-1 1층</t>
  </si>
  <si>
    <t>유성종합사무기</t>
  </si>
  <si>
    <t>224-15-43856</t>
  </si>
  <si>
    <t>추광식</t>
  </si>
  <si>
    <t>063-643-0820</t>
  </si>
  <si>
    <t>강원 원주시 봉산동 1199-4</t>
  </si>
  <si>
    <t>춘천사무기</t>
  </si>
  <si>
    <t>221-26-65686</t>
  </si>
  <si>
    <t>유재환</t>
  </si>
  <si>
    <t>033-251-3599</t>
  </si>
  <si>
    <t>강원도 춘천시 서부대성로 57번길 7</t>
  </si>
  <si>
    <t>양인사무기</t>
  </si>
  <si>
    <t>221-05-23250</t>
  </si>
  <si>
    <t>권오덕</t>
  </si>
  <si>
    <t>033-481-8253</t>
  </si>
  <si>
    <t>강원도 양구군 양구읍 관공서로 45-3</t>
  </si>
  <si>
    <t>영동OA사무기</t>
  </si>
  <si>
    <t>227-04-79487</t>
  </si>
  <si>
    <t>홍주광</t>
  </si>
  <si>
    <t>033-681-7607</t>
  </si>
  <si>
    <t>강원도 고성군 간성읍 간성로</t>
  </si>
  <si>
    <t>팀(부)명</t>
    <phoneticPr fontId="2" type="noConversion"/>
  </si>
  <si>
    <t>형태수정</t>
    <phoneticPr fontId="2" type="noConversion"/>
  </si>
  <si>
    <t>대리점명</t>
    <phoneticPr fontId="2" type="noConversion"/>
  </si>
  <si>
    <t>사업자 번호</t>
    <phoneticPr fontId="2" type="noConversion"/>
  </si>
  <si>
    <t>대표자</t>
    <phoneticPr fontId="2" type="noConversion"/>
  </si>
  <si>
    <t>전화번호</t>
    <phoneticPr fontId="2" type="noConversion"/>
  </si>
  <si>
    <t>주소</t>
    <phoneticPr fontId="2" type="noConversion"/>
  </si>
  <si>
    <t>약정 
Target</t>
    <phoneticPr fontId="2" type="noConversion"/>
  </si>
  <si>
    <t>강남</t>
  </si>
  <si>
    <t>강북</t>
  </si>
  <si>
    <t>강원</t>
  </si>
  <si>
    <t>팀</t>
    <phoneticPr fontId="2" type="noConversion"/>
  </si>
  <si>
    <t>약정 파트너수</t>
    <phoneticPr fontId="2" type="noConversion"/>
  </si>
  <si>
    <t xml:space="preserve">  ■ 특정 문자열을 포함한 셀 개수 구하기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</si>
</sst>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_-* #,##0.0_-;\-* #,##0.0_-;_-* &quot;-&quot;_-;_-@_-"/>
    <numFmt numFmtId="177" formatCode="#,##0_ "/>
    <numFmt numFmtId="178" formatCode="0_ "/>
    <numFmt numFmtId="179" formatCode="0\ \~"/>
    <numFmt numFmtId="180" formatCode="#,##0_ ;[Red]\-#,##0\ "/>
    <numFmt numFmtId="181" formatCode="&quot;증&quot;&quot;가&quot;;&quot;감&quot;&quot;소&quot;;&quot;유&quot;&quot;지&quot;"/>
    <numFmt numFmtId="184" formatCode="_-* #,##0.00_-;\-* #,##0.00_-;_-* &quot;-&quot;_-;_-@_-"/>
    <numFmt numFmtId="185" formatCode="mm&quot;월&quot;\ dd&quot;일&quot;"/>
    <numFmt numFmtId="186" formatCode="[$-F400]h:mm:ss\ AM/PM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indexed="9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vertAlign val="subscript"/>
      <sz val="11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sz val="9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u val="double"/>
      <sz val="15"/>
      <color theme="4" tint="-0.249977111117893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2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41" fontId="5" fillId="0" borderId="1" xfId="1" applyFont="1" applyBorder="1">
      <alignment vertical="center"/>
    </xf>
    <xf numFmtId="41" fontId="5" fillId="4" borderId="1" xfId="1" applyFont="1" applyFill="1" applyBorder="1">
      <alignment vertical="center"/>
    </xf>
    <xf numFmtId="9" fontId="5" fillId="4" borderId="1" xfId="2" applyFont="1" applyFill="1" applyBorder="1" applyAlignment="1">
      <alignment horizontal="center" vertical="center"/>
    </xf>
    <xf numFmtId="41" fontId="5" fillId="0" borderId="1" xfId="1" applyFont="1" applyBorder="1" applyAlignment="1">
      <alignment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8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176" fontId="5" fillId="4" borderId="1" xfId="1" applyNumberFormat="1" applyFont="1" applyFill="1" applyBorder="1" applyAlignment="1">
      <alignment vertical="center"/>
    </xf>
    <xf numFmtId="0" fontId="4" fillId="1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10" fillId="4" borderId="1" xfId="1" applyFont="1" applyFill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1" fontId="10" fillId="0" borderId="1" xfId="1" applyFont="1" applyFill="1" applyBorder="1">
      <alignment vertical="center"/>
    </xf>
    <xf numFmtId="0" fontId="4" fillId="14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1" fontId="10" fillId="0" borderId="1" xfId="1" applyFont="1" applyBorder="1">
      <alignment vertical="center"/>
    </xf>
    <xf numFmtId="0" fontId="0" fillId="15" borderId="0" xfId="0" applyFill="1">
      <alignment vertical="center"/>
    </xf>
    <xf numFmtId="0" fontId="5" fillId="15" borderId="0" xfId="0" applyFont="1" applyFill="1">
      <alignment vertical="center"/>
    </xf>
    <xf numFmtId="0" fontId="3" fillId="15" borderId="0" xfId="0" applyFont="1" applyFill="1">
      <alignment vertical="center"/>
    </xf>
    <xf numFmtId="0" fontId="7" fillId="15" borderId="0" xfId="0" applyFont="1" applyFill="1">
      <alignment vertical="center"/>
    </xf>
    <xf numFmtId="49" fontId="0" fillId="15" borderId="0" xfId="0" applyNumberFormat="1" applyFill="1">
      <alignment vertical="center"/>
    </xf>
    <xf numFmtId="0" fontId="0" fillId="15" borderId="0" xfId="0" applyFill="1" applyBorder="1">
      <alignment vertical="center"/>
    </xf>
    <xf numFmtId="14" fontId="0" fillId="15" borderId="0" xfId="0" applyNumberFormat="1" applyFill="1">
      <alignment vertical="center"/>
    </xf>
    <xf numFmtId="0" fontId="0" fillId="15" borderId="6" xfId="0" applyFill="1" applyBorder="1" applyAlignment="1">
      <alignment horizontal="center" vertical="center"/>
    </xf>
    <xf numFmtId="0" fontId="0" fillId="15" borderId="9" xfId="0" quotePrefix="1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16" borderId="5" xfId="0" applyFill="1" applyBorder="1" applyAlignment="1">
      <alignment horizontal="center" vertical="center"/>
    </xf>
    <xf numFmtId="0" fontId="0" fillId="16" borderId="6" xfId="0" applyFill="1" applyBorder="1" applyAlignment="1">
      <alignment horizontal="center" vertical="center"/>
    </xf>
    <xf numFmtId="0" fontId="0" fillId="15" borderId="15" xfId="0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13" xfId="0" applyFill="1" applyBorder="1" applyAlignment="1">
      <alignment horizontal="center" vertical="center"/>
    </xf>
    <xf numFmtId="0" fontId="0" fillId="15" borderId="0" xfId="0" applyFill="1" applyBorder="1" applyAlignment="1">
      <alignment horizontal="center" vertical="center"/>
    </xf>
    <xf numFmtId="0" fontId="0" fillId="16" borderId="7" xfId="0" applyFill="1" applyBorder="1" applyAlignment="1">
      <alignment horizontal="center" vertical="center"/>
    </xf>
    <xf numFmtId="0" fontId="18" fillId="17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41" fontId="19" fillId="0" borderId="1" xfId="1" applyFont="1" applyBorder="1" applyAlignment="1">
      <alignment horizontal="center" vertical="center"/>
    </xf>
    <xf numFmtId="41" fontId="19" fillId="0" borderId="1" xfId="0" applyNumberFormat="1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15" borderId="0" xfId="0" applyFont="1" applyFill="1">
      <alignment vertical="center"/>
    </xf>
    <xf numFmtId="0" fontId="0" fillId="15" borderId="1" xfId="0" applyFill="1" applyBorder="1" applyAlignment="1">
      <alignment horizontal="center" vertical="center"/>
    </xf>
    <xf numFmtId="0" fontId="10" fillId="15" borderId="0" xfId="0" applyFont="1" applyFill="1">
      <alignment vertical="center"/>
    </xf>
    <xf numFmtId="0" fontId="12" fillId="15" borderId="0" xfId="0" applyFont="1" applyFill="1">
      <alignment vertical="center"/>
    </xf>
    <xf numFmtId="0" fontId="4" fillId="19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41" fontId="10" fillId="4" borderId="1" xfId="1" applyFont="1" applyFill="1" applyBorder="1" applyAlignment="1">
      <alignment horizontal="center" vertical="center"/>
    </xf>
    <xf numFmtId="0" fontId="17" fillId="19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41" fontId="10" fillId="4" borderId="1" xfId="1" applyFont="1" applyFill="1" applyBorder="1" applyAlignment="1">
      <alignment vertical="center"/>
    </xf>
    <xf numFmtId="0" fontId="17" fillId="9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179" fontId="0" fillId="15" borderId="24" xfId="0" applyNumberFormat="1" applyFill="1" applyBorder="1" applyAlignment="1">
      <alignment horizontal="right" vertical="center"/>
    </xf>
    <xf numFmtId="0" fontId="0" fillId="15" borderId="25" xfId="0" applyFill="1" applyBorder="1" applyAlignment="1">
      <alignment horizontal="center" vertical="center"/>
    </xf>
    <xf numFmtId="0" fontId="21" fillId="15" borderId="0" xfId="0" applyFont="1" applyFill="1">
      <alignment vertical="center"/>
    </xf>
    <xf numFmtId="0" fontId="8" fillId="3" borderId="1" xfId="0" applyFont="1" applyFill="1" applyBorder="1" applyAlignment="1">
      <alignment horizontal="distributed" vertical="center" indent="1"/>
    </xf>
    <xf numFmtId="0" fontId="5" fillId="0" borderId="1" xfId="0" applyFont="1" applyBorder="1" applyAlignment="1">
      <alignment horizontal="distributed" vertical="center" indent="1"/>
    </xf>
    <xf numFmtId="180" fontId="5" fillId="2" borderId="1" xfId="1" applyNumberFormat="1" applyFont="1" applyFill="1" applyBorder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indent="1"/>
    </xf>
    <xf numFmtId="41" fontId="12" fillId="0" borderId="1" xfId="1" applyFont="1" applyBorder="1">
      <alignment vertical="center"/>
    </xf>
    <xf numFmtId="181" fontId="5" fillId="2" borderId="1" xfId="1" applyNumberFormat="1" applyFont="1" applyFill="1" applyBorder="1" applyAlignment="1">
      <alignment horizontal="center" vertical="center"/>
    </xf>
    <xf numFmtId="0" fontId="8" fillId="20" borderId="1" xfId="0" applyFont="1" applyFill="1" applyBorder="1" applyAlignment="1">
      <alignment horizontal="center" vertical="center"/>
    </xf>
    <xf numFmtId="184" fontId="5" fillId="4" borderId="1" xfId="1" applyNumberFormat="1" applyFont="1" applyFill="1" applyBorder="1">
      <alignment vertical="center"/>
    </xf>
    <xf numFmtId="41" fontId="5" fillId="4" borderId="1" xfId="0" applyNumberFormat="1" applyFont="1" applyFill="1" applyBorder="1">
      <alignment vertical="center"/>
    </xf>
    <xf numFmtId="41" fontId="0" fillId="15" borderId="0" xfId="0" applyNumberFormat="1" applyFill="1">
      <alignment vertical="center"/>
    </xf>
    <xf numFmtId="0" fontId="15" fillId="15" borderId="0" xfId="0" applyFont="1" applyFill="1">
      <alignment vertical="center"/>
    </xf>
    <xf numFmtId="0" fontId="8" fillId="21" borderId="1" xfId="0" applyFont="1" applyFill="1" applyBorder="1" applyAlignment="1">
      <alignment horizontal="center" vertical="center"/>
    </xf>
    <xf numFmtId="0" fontId="7" fillId="22" borderId="1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0" borderId="1" xfId="0" applyNumberFormat="1" applyFont="1" applyBorder="1" applyAlignment="1">
      <alignment vertical="center"/>
    </xf>
    <xf numFmtId="0" fontId="0" fillId="15" borderId="0" xfId="0" quotePrefix="1" applyFill="1">
      <alignment vertical="center"/>
    </xf>
    <xf numFmtId="0" fontId="8" fillId="14" borderId="1" xfId="0" applyFont="1" applyFill="1" applyBorder="1" applyAlignment="1">
      <alignment horizontal="left" vertical="center" inden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2" fillId="15" borderId="0" xfId="0" applyFont="1" applyFill="1">
      <alignment vertical="center"/>
    </xf>
    <xf numFmtId="0" fontId="0" fillId="15" borderId="0" xfId="0" applyFill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41" fontId="5" fillId="15" borderId="0" xfId="1" applyFont="1" applyFill="1">
      <alignment vertical="center"/>
    </xf>
    <xf numFmtId="12" fontId="0" fillId="15" borderId="0" xfId="0" applyNumberFormat="1" applyFill="1">
      <alignment vertical="center"/>
    </xf>
    <xf numFmtId="185" fontId="0" fillId="15" borderId="0" xfId="0" applyNumberFormat="1" applyFill="1">
      <alignment vertical="center"/>
    </xf>
    <xf numFmtId="0" fontId="0" fillId="15" borderId="0" xfId="0" applyFill="1" applyBorder="1" applyAlignment="1">
      <alignment vertical="center"/>
    </xf>
    <xf numFmtId="0" fontId="24" fillId="15" borderId="0" xfId="0" applyFont="1" applyFill="1">
      <alignment vertical="center"/>
    </xf>
    <xf numFmtId="0" fontId="0" fillId="15" borderId="9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15" borderId="15" xfId="0" applyFill="1" applyBorder="1" applyAlignment="1">
      <alignment horizontal="center" vertical="center"/>
    </xf>
    <xf numFmtId="0" fontId="0" fillId="16" borderId="6" xfId="0" applyFill="1" applyBorder="1" applyAlignment="1">
      <alignment horizontal="center" vertical="center"/>
    </xf>
    <xf numFmtId="0" fontId="0" fillId="15" borderId="8" xfId="0" quotePrefix="1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13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3" fillId="15" borderId="0" xfId="0" applyFont="1" applyFill="1" applyAlignment="1">
      <alignment vertical="center"/>
    </xf>
    <xf numFmtId="9" fontId="0" fillId="15" borderId="9" xfId="0" quotePrefix="1" applyNumberFormat="1" applyFill="1" applyBorder="1" applyAlignment="1">
      <alignment horizontal="center" vertical="center"/>
    </xf>
    <xf numFmtId="0" fontId="0" fillId="15" borderId="12" xfId="0" quotePrefix="1" applyFill="1" applyBorder="1" applyAlignment="1">
      <alignment horizontal="center" vertical="center"/>
    </xf>
    <xf numFmtId="0" fontId="3" fillId="24" borderId="5" xfId="0" applyFont="1" applyFill="1" applyBorder="1" applyAlignment="1">
      <alignment horizontal="center" vertical="center"/>
    </xf>
    <xf numFmtId="0" fontId="3" fillId="24" borderId="6" xfId="0" applyFont="1" applyFill="1" applyBorder="1" applyAlignment="1">
      <alignment horizontal="center" vertical="center"/>
    </xf>
    <xf numFmtId="0" fontId="3" fillId="24" borderId="7" xfId="0" applyFont="1" applyFill="1" applyBorder="1" applyAlignment="1">
      <alignment horizontal="center" vertical="center"/>
    </xf>
    <xf numFmtId="0" fontId="0" fillId="15" borderId="10" xfId="0" quotePrefix="1" applyFill="1" applyBorder="1" applyAlignment="1">
      <alignment horizontal="center" vertical="center"/>
    </xf>
    <xf numFmtId="10" fontId="0" fillId="15" borderId="10" xfId="0" quotePrefix="1" applyNumberFormat="1" applyFill="1" applyBorder="1" applyAlignment="1">
      <alignment horizontal="center" vertical="center"/>
    </xf>
    <xf numFmtId="14" fontId="0" fillId="15" borderId="9" xfId="0" applyNumberFormat="1" applyFill="1" applyBorder="1" applyAlignment="1">
      <alignment horizontal="center" vertical="center"/>
    </xf>
    <xf numFmtId="14" fontId="0" fillId="15" borderId="8" xfId="0" applyNumberFormat="1" applyFill="1" applyBorder="1" applyAlignment="1">
      <alignment horizontal="center" vertical="center"/>
    </xf>
    <xf numFmtId="21" fontId="0" fillId="15" borderId="9" xfId="0" quotePrefix="1" applyNumberFormat="1" applyFill="1" applyBorder="1" applyAlignment="1">
      <alignment horizontal="center" vertical="center"/>
    </xf>
    <xf numFmtId="21" fontId="0" fillId="15" borderId="10" xfId="0" applyNumberFormat="1" applyFill="1" applyBorder="1" applyAlignment="1">
      <alignment horizontal="center" vertical="center"/>
    </xf>
    <xf numFmtId="177" fontId="0" fillId="15" borderId="10" xfId="0" applyNumberFormat="1" applyFill="1" applyBorder="1" applyAlignment="1">
      <alignment horizontal="center" vertical="center"/>
    </xf>
    <xf numFmtId="18" fontId="0" fillId="15" borderId="10" xfId="0" quotePrefix="1" applyNumberFormat="1" applyFill="1" applyBorder="1" applyAlignment="1">
      <alignment horizontal="center" vertical="center"/>
    </xf>
    <xf numFmtId="14" fontId="0" fillId="15" borderId="12" xfId="0" applyNumberFormat="1" applyFill="1" applyBorder="1" applyAlignment="1">
      <alignment horizontal="center" vertical="center"/>
    </xf>
    <xf numFmtId="10" fontId="0" fillId="15" borderId="9" xfId="0" quotePrefix="1" applyNumberFormat="1" applyFill="1" applyBorder="1" applyAlignment="1">
      <alignment horizontal="center" vertical="center"/>
    </xf>
    <xf numFmtId="1" fontId="0" fillId="15" borderId="9" xfId="0" applyNumberFormat="1" applyFill="1" applyBorder="1" applyAlignment="1">
      <alignment horizontal="center" vertical="center"/>
    </xf>
    <xf numFmtId="3" fontId="0" fillId="15" borderId="12" xfId="0" applyNumberFormat="1" applyFill="1" applyBorder="1" applyAlignment="1">
      <alignment horizontal="center" vertical="center"/>
    </xf>
    <xf numFmtId="0" fontId="26" fillId="15" borderId="0" xfId="0" applyFont="1" applyFill="1" applyAlignment="1">
      <alignment vertical="center"/>
    </xf>
    <xf numFmtId="9" fontId="7" fillId="15" borderId="0" xfId="0" applyNumberFormat="1" applyFont="1" applyFill="1" applyBorder="1" applyAlignment="1">
      <alignment horizontal="center" vertical="center"/>
    </xf>
    <xf numFmtId="0" fontId="10" fillId="15" borderId="0" xfId="0" quotePrefix="1" applyFont="1" applyFill="1" applyBorder="1" applyAlignment="1">
      <alignment vertical="center"/>
    </xf>
    <xf numFmtId="0" fontId="10" fillId="15" borderId="0" xfId="0" applyFont="1" applyFill="1" applyBorder="1" applyAlignment="1">
      <alignment vertical="center"/>
    </xf>
    <xf numFmtId="0" fontId="10" fillId="15" borderId="0" xfId="0" applyNumberFormat="1" applyFont="1" applyFill="1" applyBorder="1" applyAlignment="1">
      <alignment horizontal="center" vertical="center"/>
    </xf>
    <xf numFmtId="14" fontId="10" fillId="15" borderId="0" xfId="0" applyNumberFormat="1" applyFont="1" applyFill="1" applyBorder="1" applyAlignment="1">
      <alignment horizontal="center" vertical="center"/>
    </xf>
    <xf numFmtId="0" fontId="10" fillId="15" borderId="0" xfId="0" applyFont="1" applyFill="1" applyBorder="1" applyAlignment="1">
      <alignment horizontal="center" vertical="center"/>
    </xf>
    <xf numFmtId="0" fontId="10" fillId="15" borderId="0" xfId="0" quotePrefix="1" applyFont="1" applyFill="1" applyBorder="1" applyAlignment="1">
      <alignment vertical="center" wrapText="1"/>
    </xf>
    <xf numFmtId="0" fontId="10" fillId="15" borderId="0" xfId="0" applyFont="1" applyFill="1" applyBorder="1" applyAlignment="1">
      <alignment vertical="center" wrapText="1"/>
    </xf>
    <xf numFmtId="11" fontId="10" fillId="15" borderId="0" xfId="0" applyNumberFormat="1" applyFont="1" applyFill="1" applyBorder="1" applyAlignment="1">
      <alignment vertical="center"/>
    </xf>
    <xf numFmtId="14" fontId="10" fillId="15" borderId="0" xfId="0" applyNumberFormat="1" applyFont="1" applyFill="1" applyBorder="1" applyAlignment="1">
      <alignment vertical="center"/>
    </xf>
    <xf numFmtId="9" fontId="10" fillId="15" borderId="0" xfId="2" applyFont="1" applyFill="1" applyBorder="1" applyAlignment="1">
      <alignment vertical="center"/>
    </xf>
    <xf numFmtId="0" fontId="9" fillId="15" borderId="0" xfId="0" applyFont="1" applyFill="1" applyBorder="1" applyAlignment="1">
      <alignment horizontal="center" vertical="center"/>
    </xf>
    <xf numFmtId="18" fontId="10" fillId="15" borderId="0" xfId="0" applyNumberFormat="1" applyFont="1" applyFill="1" applyBorder="1" applyAlignment="1">
      <alignment vertical="center"/>
    </xf>
    <xf numFmtId="14" fontId="28" fillId="15" borderId="0" xfId="0" applyNumberFormat="1" applyFont="1" applyFill="1" applyBorder="1" applyAlignment="1">
      <alignment horizontal="center" vertical="center"/>
    </xf>
    <xf numFmtId="0" fontId="7" fillId="15" borderId="0" xfId="0" applyFont="1" applyFill="1" applyBorder="1">
      <alignment vertical="center"/>
    </xf>
    <xf numFmtId="0" fontId="5" fillId="15" borderId="0" xfId="0" applyFont="1" applyFill="1" applyBorder="1">
      <alignment vertical="center"/>
    </xf>
    <xf numFmtId="0" fontId="29" fillId="15" borderId="0" xfId="0" applyFont="1" applyFill="1" applyBorder="1">
      <alignment vertical="center"/>
    </xf>
    <xf numFmtId="0" fontId="5" fillId="15" borderId="0" xfId="0" applyFont="1" applyFill="1" applyBorder="1" applyAlignment="1">
      <alignment horizontal="left" vertical="center"/>
    </xf>
    <xf numFmtId="0" fontId="9" fillId="15" borderId="0" xfId="3" applyFont="1" applyFill="1" applyBorder="1" applyAlignment="1">
      <alignment horizontal="center" vertical="center"/>
    </xf>
    <xf numFmtId="14" fontId="10" fillId="15" borderId="0" xfId="0" quotePrefix="1" applyNumberFormat="1" applyFont="1" applyFill="1" applyBorder="1" applyAlignment="1">
      <alignment vertical="center"/>
    </xf>
    <xf numFmtId="22" fontId="10" fillId="15" borderId="0" xfId="0" applyNumberFormat="1" applyFont="1" applyFill="1" applyBorder="1" applyAlignment="1">
      <alignment horizontal="center" vertical="center"/>
    </xf>
    <xf numFmtId="0" fontId="7" fillId="15" borderId="0" xfId="3" quotePrefix="1" applyFont="1" applyFill="1" applyBorder="1" applyAlignment="1">
      <alignment horizontal="center" vertical="center"/>
    </xf>
    <xf numFmtId="21" fontId="5" fillId="15" borderId="0" xfId="0" applyNumberFormat="1" applyFont="1" applyFill="1" applyBorder="1">
      <alignment vertical="center"/>
    </xf>
    <xf numFmtId="0" fontId="10" fillId="15" borderId="9" xfId="0" applyFont="1" applyFill="1" applyBorder="1" applyAlignment="1">
      <alignment horizontal="center" vertical="center"/>
    </xf>
    <xf numFmtId="0" fontId="10" fillId="15" borderId="10" xfId="0" applyFont="1" applyFill="1" applyBorder="1" applyAlignment="1">
      <alignment horizontal="center" vertical="center"/>
    </xf>
    <xf numFmtId="0" fontId="10" fillId="15" borderId="12" xfId="0" applyFont="1" applyFill="1" applyBorder="1" applyAlignment="1">
      <alignment horizontal="center" vertical="center"/>
    </xf>
    <xf numFmtId="0" fontId="10" fillId="15" borderId="13" xfId="0" applyFont="1" applyFill="1" applyBorder="1" applyAlignment="1">
      <alignment horizontal="center" vertical="center"/>
    </xf>
    <xf numFmtId="9" fontId="7" fillId="24" borderId="6" xfId="0" applyNumberFormat="1" applyFont="1" applyFill="1" applyBorder="1" applyAlignment="1">
      <alignment horizontal="center" vertical="center"/>
    </xf>
    <xf numFmtId="9" fontId="7" fillId="24" borderId="7" xfId="0" applyNumberFormat="1" applyFont="1" applyFill="1" applyBorder="1" applyAlignment="1">
      <alignment horizontal="center" vertical="center"/>
    </xf>
    <xf numFmtId="0" fontId="23" fillId="9" borderId="26" xfId="0" applyFont="1" applyFill="1" applyBorder="1" applyAlignment="1">
      <alignment horizontal="center" vertical="center"/>
    </xf>
    <xf numFmtId="0" fontId="30" fillId="15" borderId="0" xfId="0" applyFont="1" applyFill="1" applyBorder="1">
      <alignment vertical="center"/>
    </xf>
    <xf numFmtId="0" fontId="31" fillId="15" borderId="0" xfId="0" applyFont="1" applyFill="1">
      <alignment vertical="center"/>
    </xf>
    <xf numFmtId="0" fontId="31" fillId="15" borderId="0" xfId="0" applyFont="1" applyFill="1" applyAlignment="1">
      <alignment horizontal="center" vertical="center"/>
    </xf>
    <xf numFmtId="0" fontId="31" fillId="15" borderId="27" xfId="0" applyFont="1" applyFill="1" applyBorder="1" applyAlignment="1">
      <alignment horizontal="center" vertical="center"/>
    </xf>
    <xf numFmtId="0" fontId="31" fillId="15" borderId="28" xfId="0" applyFont="1" applyFill="1" applyBorder="1" applyAlignment="1">
      <alignment horizontal="center" vertical="center"/>
    </xf>
    <xf numFmtId="0" fontId="31" fillId="23" borderId="3" xfId="0" applyFont="1" applyFill="1" applyBorder="1" applyAlignment="1">
      <alignment horizontal="center" vertical="center"/>
    </xf>
    <xf numFmtId="0" fontId="31" fillId="15" borderId="8" xfId="0" applyFont="1" applyFill="1" applyBorder="1" applyAlignment="1">
      <alignment horizontal="center" vertical="center"/>
    </xf>
    <xf numFmtId="0" fontId="31" fillId="15" borderId="9" xfId="0" applyFont="1" applyFill="1" applyBorder="1" applyAlignment="1">
      <alignment horizontal="center" vertical="center"/>
    </xf>
    <xf numFmtId="41" fontId="31" fillId="15" borderId="10" xfId="1" applyFont="1" applyFill="1" applyBorder="1" applyAlignment="1">
      <alignment horizontal="center" vertical="center"/>
    </xf>
    <xf numFmtId="0" fontId="31" fillId="15" borderId="11" xfId="0" applyFont="1" applyFill="1" applyBorder="1" applyAlignment="1">
      <alignment horizontal="center" vertical="center"/>
    </xf>
    <xf numFmtId="0" fontId="31" fillId="15" borderId="12" xfId="0" applyFont="1" applyFill="1" applyBorder="1" applyAlignment="1">
      <alignment horizontal="center" vertical="center"/>
    </xf>
    <xf numFmtId="41" fontId="31" fillId="15" borderId="13" xfId="1" applyFont="1" applyFill="1" applyBorder="1" applyAlignment="1">
      <alignment horizontal="center" vertical="center"/>
    </xf>
    <xf numFmtId="0" fontId="31" fillId="15" borderId="10" xfId="0" applyFont="1" applyFill="1" applyBorder="1" applyAlignment="1">
      <alignment horizontal="center" vertical="center"/>
    </xf>
    <xf numFmtId="0" fontId="31" fillId="15" borderId="13" xfId="0" applyFont="1" applyFill="1" applyBorder="1" applyAlignment="1">
      <alignment horizontal="center" vertical="center"/>
    </xf>
    <xf numFmtId="0" fontId="31" fillId="15" borderId="0" xfId="0" quotePrefix="1" applyFont="1" applyFill="1">
      <alignment vertical="center"/>
    </xf>
    <xf numFmtId="9" fontId="3" fillId="24" borderId="6" xfId="0" applyNumberFormat="1" applyFont="1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25" fillId="15" borderId="0" xfId="0" applyFont="1" applyFill="1" applyAlignment="1">
      <alignment horizontal="center" vertical="center"/>
    </xf>
    <xf numFmtId="0" fontId="10" fillId="15" borderId="8" xfId="0" quotePrefix="1" applyFont="1" applyFill="1" applyBorder="1" applyAlignment="1">
      <alignment horizontal="center" vertical="center" wrapText="1"/>
    </xf>
    <xf numFmtId="0" fontId="10" fillId="15" borderId="9" xfId="0" quotePrefix="1" applyFont="1" applyFill="1" applyBorder="1" applyAlignment="1">
      <alignment horizontal="center" vertical="center" wrapText="1"/>
    </xf>
    <xf numFmtId="0" fontId="10" fillId="15" borderId="9" xfId="0" applyFont="1" applyFill="1" applyBorder="1" applyAlignment="1">
      <alignment horizontal="center" vertical="center"/>
    </xf>
    <xf numFmtId="0" fontId="10" fillId="15" borderId="9" xfId="0" applyFont="1" applyFill="1" applyBorder="1" applyAlignment="1">
      <alignment horizontal="center" vertical="center" wrapText="1"/>
    </xf>
    <xf numFmtId="0" fontId="10" fillId="15" borderId="11" xfId="0" quotePrefix="1" applyFont="1" applyFill="1" applyBorder="1" applyAlignment="1">
      <alignment horizontal="center" vertical="center" wrapText="1"/>
    </xf>
    <xf numFmtId="0" fontId="10" fillId="15" borderId="12" xfId="0" quotePrefix="1" applyFont="1" applyFill="1" applyBorder="1" applyAlignment="1">
      <alignment horizontal="center" vertical="center" wrapText="1"/>
    </xf>
    <xf numFmtId="0" fontId="10" fillId="15" borderId="12" xfId="0" applyFont="1" applyFill="1" applyBorder="1" applyAlignment="1">
      <alignment horizontal="center" vertical="center"/>
    </xf>
    <xf numFmtId="0" fontId="10" fillId="15" borderId="12" xfId="0" applyFont="1" applyFill="1" applyBorder="1" applyAlignment="1">
      <alignment horizontal="center" vertical="center" wrapText="1"/>
    </xf>
    <xf numFmtId="186" fontId="10" fillId="15" borderId="9" xfId="0" applyNumberFormat="1" applyFont="1" applyFill="1" applyBorder="1" applyAlignment="1">
      <alignment horizontal="center" vertical="center" wrapText="1"/>
    </xf>
    <xf numFmtId="9" fontId="7" fillId="15" borderId="0" xfId="0" applyNumberFormat="1" applyFont="1" applyFill="1" applyBorder="1" applyAlignment="1">
      <alignment horizontal="center" vertical="center"/>
    </xf>
    <xf numFmtId="9" fontId="3" fillId="24" borderId="5" xfId="0" applyNumberFormat="1" applyFont="1" applyFill="1" applyBorder="1" applyAlignment="1">
      <alignment horizontal="center" vertical="center"/>
    </xf>
    <xf numFmtId="9" fontId="7" fillId="24" borderId="29" xfId="0" applyNumberFormat="1" applyFont="1" applyFill="1" applyBorder="1" applyAlignment="1">
      <alignment horizontal="center" vertical="center"/>
    </xf>
    <xf numFmtId="9" fontId="7" fillId="24" borderId="23" xfId="0" applyNumberFormat="1" applyFont="1" applyFill="1" applyBorder="1" applyAlignment="1">
      <alignment horizontal="center" vertical="center"/>
    </xf>
    <xf numFmtId="9" fontId="7" fillId="24" borderId="30" xfId="0" applyNumberFormat="1" applyFont="1" applyFill="1" applyBorder="1" applyAlignment="1">
      <alignment horizontal="center" vertical="center"/>
    </xf>
    <xf numFmtId="0" fontId="0" fillId="15" borderId="13" xfId="0" applyFill="1" applyBorder="1" applyAlignment="1">
      <alignment horizontal="center" vertical="center"/>
    </xf>
    <xf numFmtId="0" fontId="0" fillId="15" borderId="20" xfId="0" applyFill="1" applyBorder="1" applyAlignment="1">
      <alignment horizontal="center" vertical="center"/>
    </xf>
    <xf numFmtId="0" fontId="0" fillId="15" borderId="21" xfId="0" applyFill="1" applyBorder="1" applyAlignment="1">
      <alignment horizontal="center" vertical="center"/>
    </xf>
    <xf numFmtId="0" fontId="0" fillId="15" borderId="22" xfId="0" applyFill="1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6" borderId="6" xfId="0" applyFill="1" applyBorder="1" applyAlignment="1">
      <alignment horizontal="center" vertical="center"/>
    </xf>
    <xf numFmtId="0" fontId="0" fillId="16" borderId="7" xfId="0" applyFill="1" applyBorder="1" applyAlignment="1">
      <alignment horizontal="center" vertical="center"/>
    </xf>
    <xf numFmtId="0" fontId="0" fillId="15" borderId="15" xfId="0" applyFill="1" applyBorder="1" applyAlignment="1">
      <alignment horizontal="center" vertical="center"/>
    </xf>
    <xf numFmtId="0" fontId="0" fillId="15" borderId="16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0" fillId="15" borderId="6" xfId="0" applyFill="1" applyBorder="1" applyAlignment="1">
      <alignment horizontal="center" vertical="center"/>
    </xf>
    <xf numFmtId="0" fontId="0" fillId="15" borderId="7" xfId="0" applyFill="1" applyBorder="1" applyAlignment="1">
      <alignment horizontal="center" vertical="center"/>
    </xf>
    <xf numFmtId="0" fontId="3" fillId="15" borderId="1" xfId="0" applyFont="1" applyFill="1" applyBorder="1" applyAlignment="1">
      <alignment horizontal="center" vertical="center"/>
    </xf>
    <xf numFmtId="0" fontId="3" fillId="15" borderId="1" xfId="0" applyFont="1" applyFill="1" applyBorder="1" applyAlignment="1">
      <alignment vertical="center"/>
    </xf>
    <xf numFmtId="0" fontId="9" fillId="12" borderId="1" xfId="0" applyFont="1" applyFill="1" applyBorder="1" applyAlignment="1">
      <alignment horizontal="center" vertical="center"/>
    </xf>
    <xf numFmtId="0" fontId="4" fillId="10" borderId="24" xfId="0" applyFont="1" applyFill="1" applyBorder="1" applyAlignment="1">
      <alignment horizontal="center" vertical="center"/>
    </xf>
    <xf numFmtId="0" fontId="4" fillId="10" borderId="25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하이퍼링크" xfId="3" builtinId="8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</xdr:colOff>
      <xdr:row>0</xdr:row>
      <xdr:rowOff>85725</xdr:rowOff>
    </xdr:from>
    <xdr:to>
      <xdr:col>16</xdr:col>
      <xdr:colOff>103831</xdr:colOff>
      <xdr:row>19</xdr:row>
      <xdr:rowOff>66180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0" y="85725"/>
          <a:ext cx="7552381" cy="3961905"/>
        </a:xfrm>
        <a:prstGeom prst="rect">
          <a:avLst/>
        </a:prstGeom>
      </xdr:spPr>
    </xdr:pic>
    <xdr:clientData/>
  </xdr:twoCellAnchor>
  <xdr:twoCellAnchor editAs="oneCell">
    <xdr:from>
      <xdr:col>16</xdr:col>
      <xdr:colOff>133350</xdr:colOff>
      <xdr:row>3</xdr:row>
      <xdr:rowOff>0</xdr:rowOff>
    </xdr:from>
    <xdr:to>
      <xdr:col>24</xdr:col>
      <xdr:colOff>646950</xdr:colOff>
      <xdr:row>47</xdr:row>
      <xdr:rowOff>122657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573000" y="628650"/>
          <a:ext cx="6000000" cy="9342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115177</xdr:colOff>
      <xdr:row>16</xdr:row>
      <xdr:rowOff>48100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87377" cy="340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B1:K25"/>
  <sheetViews>
    <sheetView view="pageBreakPreview" zoomScaleNormal="100" zoomScaleSheetLayoutView="100" workbookViewId="0">
      <selection activeCell="B23" sqref="B23:F25"/>
    </sheetView>
  </sheetViews>
  <sheetFormatPr defaultColWidth="9" defaultRowHeight="17.399999999999999" x14ac:dyDescent="0.4"/>
  <cols>
    <col min="1" max="1" width="5.3984375" style="34" customWidth="1"/>
    <col min="2" max="2" width="11.59765625" style="34" customWidth="1"/>
    <col min="3" max="3" width="10.09765625" style="34" customWidth="1"/>
    <col min="4" max="4" width="9.69921875" style="34" customWidth="1"/>
    <col min="5" max="5" width="9" style="34"/>
    <col min="6" max="6" width="12.69921875" style="34" customWidth="1"/>
    <col min="7" max="7" width="9.59765625" style="34" customWidth="1"/>
    <col min="8" max="8" width="5" style="34" customWidth="1"/>
    <col min="9" max="9" width="9" style="34"/>
    <col min="10" max="10" width="11.09765625" style="34" customWidth="1"/>
    <col min="11" max="16384" width="9" style="34"/>
  </cols>
  <sheetData>
    <row r="1" spans="2:11" x14ac:dyDescent="0.4">
      <c r="B1" s="36" t="s">
        <v>355</v>
      </c>
    </row>
    <row r="2" spans="2:11" x14ac:dyDescent="0.4">
      <c r="B2" s="34" t="s">
        <v>356</v>
      </c>
    </row>
    <row r="4" spans="2:11" x14ac:dyDescent="0.4">
      <c r="B4" s="36" t="s">
        <v>318</v>
      </c>
    </row>
    <row r="6" spans="2:11" x14ac:dyDescent="0.4">
      <c r="B6" s="54" t="s">
        <v>319</v>
      </c>
      <c r="C6" s="54" t="s">
        <v>320</v>
      </c>
      <c r="D6" s="54" t="s">
        <v>321</v>
      </c>
      <c r="E6" s="54" t="s">
        <v>322</v>
      </c>
      <c r="F6" s="54" t="s">
        <v>323</v>
      </c>
      <c r="G6" s="54" t="s">
        <v>324</v>
      </c>
      <c r="I6" s="55" t="s">
        <v>324</v>
      </c>
      <c r="J6" s="55" t="s">
        <v>325</v>
      </c>
    </row>
    <row r="7" spans="2:11" x14ac:dyDescent="0.4">
      <c r="B7" s="56" t="s">
        <v>326</v>
      </c>
      <c r="C7" s="56" t="s">
        <v>327</v>
      </c>
      <c r="D7" s="57">
        <v>9800</v>
      </c>
      <c r="E7" s="56">
        <v>26</v>
      </c>
      <c r="F7" s="58">
        <f>D7*E7</f>
        <v>254800</v>
      </c>
      <c r="G7" s="56" t="s">
        <v>328</v>
      </c>
      <c r="I7" s="56" t="s">
        <v>329</v>
      </c>
      <c r="J7" s="59">
        <f>COUNTIF($B$6:$G$21,I7)</f>
        <v>5</v>
      </c>
    </row>
    <row r="8" spans="2:11" x14ac:dyDescent="0.4">
      <c r="B8" s="56" t="s">
        <v>330</v>
      </c>
      <c r="C8" s="56" t="s">
        <v>331</v>
      </c>
      <c r="D8" s="57">
        <v>62200</v>
      </c>
      <c r="E8" s="56">
        <v>25</v>
      </c>
      <c r="F8" s="58">
        <f t="shared" ref="F8:F21" si="0">D8*E8</f>
        <v>1555000</v>
      </c>
      <c r="G8" s="56" t="s">
        <v>332</v>
      </c>
      <c r="I8" s="56" t="s">
        <v>333</v>
      </c>
      <c r="J8" s="59"/>
    </row>
    <row r="9" spans="2:11" x14ac:dyDescent="0.4">
      <c r="B9" s="56" t="s">
        <v>334</v>
      </c>
      <c r="C9" s="56" t="s">
        <v>335</v>
      </c>
      <c r="D9" s="57">
        <v>45400</v>
      </c>
      <c r="E9" s="56">
        <v>18</v>
      </c>
      <c r="F9" s="58">
        <f t="shared" si="0"/>
        <v>817200</v>
      </c>
      <c r="G9" s="56" t="s">
        <v>328</v>
      </c>
      <c r="I9" s="56" t="s">
        <v>336</v>
      </c>
      <c r="J9" s="59"/>
    </row>
    <row r="10" spans="2:11" x14ac:dyDescent="0.4">
      <c r="B10" s="56" t="s">
        <v>337</v>
      </c>
      <c r="C10" s="56" t="s">
        <v>338</v>
      </c>
      <c r="D10" s="57">
        <v>57300</v>
      </c>
      <c r="E10" s="56">
        <v>2</v>
      </c>
      <c r="F10" s="58">
        <f t="shared" si="0"/>
        <v>114600</v>
      </c>
      <c r="G10" s="56" t="s">
        <v>332</v>
      </c>
    </row>
    <row r="11" spans="2:11" x14ac:dyDescent="0.4">
      <c r="B11" s="56" t="s">
        <v>339</v>
      </c>
      <c r="C11" s="56" t="s">
        <v>340</v>
      </c>
      <c r="D11" s="57">
        <v>50300</v>
      </c>
      <c r="E11" s="56">
        <v>10</v>
      </c>
      <c r="F11" s="58">
        <f t="shared" si="0"/>
        <v>503000</v>
      </c>
      <c r="G11" s="56" t="s">
        <v>341</v>
      </c>
    </row>
    <row r="12" spans="2:11" x14ac:dyDescent="0.4">
      <c r="B12" s="56" t="s">
        <v>342</v>
      </c>
      <c r="C12" s="56" t="s">
        <v>338</v>
      </c>
      <c r="D12" s="57">
        <v>84100</v>
      </c>
      <c r="E12" s="56">
        <v>11</v>
      </c>
      <c r="F12" s="58">
        <f t="shared" si="0"/>
        <v>925100</v>
      </c>
      <c r="G12" s="56" t="s">
        <v>332</v>
      </c>
      <c r="I12" s="55" t="s">
        <v>343</v>
      </c>
      <c r="J12" s="56">
        <v>20</v>
      </c>
      <c r="K12" s="60" t="s">
        <v>344</v>
      </c>
    </row>
    <row r="13" spans="2:11" x14ac:dyDescent="0.4">
      <c r="B13" s="56" t="s">
        <v>345</v>
      </c>
      <c r="C13" s="56" t="s">
        <v>331</v>
      </c>
      <c r="D13" s="57">
        <v>10900</v>
      </c>
      <c r="E13" s="56">
        <v>2</v>
      </c>
      <c r="F13" s="58">
        <f t="shared" si="0"/>
        <v>21800</v>
      </c>
      <c r="G13" s="56" t="s">
        <v>341</v>
      </c>
      <c r="I13" s="55" t="s">
        <v>346</v>
      </c>
      <c r="J13" s="59">
        <f>COUNTIF($E$6:$E$21,"&gt;="&amp;J12)</f>
        <v>6</v>
      </c>
    </row>
    <row r="14" spans="2:11" x14ac:dyDescent="0.4">
      <c r="B14" s="56" t="s">
        <v>347</v>
      </c>
      <c r="C14" s="56" t="s">
        <v>340</v>
      </c>
      <c r="D14" s="57">
        <v>25300</v>
      </c>
      <c r="E14" s="56">
        <v>2</v>
      </c>
      <c r="F14" s="58">
        <f t="shared" si="0"/>
        <v>50600</v>
      </c>
      <c r="G14" s="56" t="s">
        <v>341</v>
      </c>
    </row>
    <row r="15" spans="2:11" x14ac:dyDescent="0.4">
      <c r="B15" s="56" t="s">
        <v>348</v>
      </c>
      <c r="C15" s="56" t="s">
        <v>338</v>
      </c>
      <c r="D15" s="57">
        <v>76200</v>
      </c>
      <c r="E15" s="56">
        <v>26</v>
      </c>
      <c r="F15" s="58">
        <f t="shared" si="0"/>
        <v>1981200</v>
      </c>
      <c r="G15" s="56" t="s">
        <v>332</v>
      </c>
    </row>
    <row r="16" spans="2:11" x14ac:dyDescent="0.4">
      <c r="B16" s="56" t="s">
        <v>349</v>
      </c>
      <c r="C16" s="56" t="s">
        <v>340</v>
      </c>
      <c r="D16" s="57">
        <v>34900</v>
      </c>
      <c r="E16" s="56">
        <v>16</v>
      </c>
      <c r="F16" s="58">
        <f t="shared" si="0"/>
        <v>558400</v>
      </c>
      <c r="G16" s="56" t="s">
        <v>332</v>
      </c>
    </row>
    <row r="17" spans="2:7" x14ac:dyDescent="0.4">
      <c r="B17" s="56" t="s">
        <v>350</v>
      </c>
      <c r="C17" s="56" t="s">
        <v>335</v>
      </c>
      <c r="D17" s="57">
        <v>34300</v>
      </c>
      <c r="E17" s="56">
        <v>4</v>
      </c>
      <c r="F17" s="58">
        <f t="shared" si="0"/>
        <v>137200</v>
      </c>
      <c r="G17" s="56" t="s">
        <v>341</v>
      </c>
    </row>
    <row r="18" spans="2:7" x14ac:dyDescent="0.4">
      <c r="B18" s="56" t="s">
        <v>351</v>
      </c>
      <c r="C18" s="56" t="s">
        <v>338</v>
      </c>
      <c r="D18" s="57">
        <v>27400</v>
      </c>
      <c r="E18" s="56">
        <v>7</v>
      </c>
      <c r="F18" s="58">
        <f t="shared" si="0"/>
        <v>191800</v>
      </c>
      <c r="G18" s="56" t="s">
        <v>332</v>
      </c>
    </row>
    <row r="19" spans="2:7" x14ac:dyDescent="0.4">
      <c r="B19" s="56" t="s">
        <v>352</v>
      </c>
      <c r="C19" s="56" t="s">
        <v>327</v>
      </c>
      <c r="D19" s="57">
        <v>49800</v>
      </c>
      <c r="E19" s="56">
        <v>24</v>
      </c>
      <c r="F19" s="58">
        <f t="shared" si="0"/>
        <v>1195200</v>
      </c>
      <c r="G19" s="56" t="s">
        <v>341</v>
      </c>
    </row>
    <row r="20" spans="2:7" x14ac:dyDescent="0.4">
      <c r="B20" s="56" t="s">
        <v>353</v>
      </c>
      <c r="C20" s="56" t="s">
        <v>327</v>
      </c>
      <c r="D20" s="57">
        <v>9400</v>
      </c>
      <c r="E20" s="56">
        <v>20</v>
      </c>
      <c r="F20" s="58">
        <f t="shared" si="0"/>
        <v>188000</v>
      </c>
      <c r="G20" s="56" t="s">
        <v>328</v>
      </c>
    </row>
    <row r="21" spans="2:7" x14ac:dyDescent="0.4">
      <c r="B21" s="56" t="s">
        <v>354</v>
      </c>
      <c r="C21" s="56" t="s">
        <v>338</v>
      </c>
      <c r="D21" s="57">
        <v>59700</v>
      </c>
      <c r="E21" s="56">
        <v>30</v>
      </c>
      <c r="F21" s="58">
        <f t="shared" si="0"/>
        <v>1791000</v>
      </c>
      <c r="G21" s="56" t="s">
        <v>328</v>
      </c>
    </row>
    <row r="23" spans="2:7" x14ac:dyDescent="0.4">
      <c r="B23" s="36" t="s">
        <v>447</v>
      </c>
    </row>
    <row r="24" spans="2:7" x14ac:dyDescent="0.4">
      <c r="B24" s="36" t="s">
        <v>448</v>
      </c>
    </row>
    <row r="25" spans="2:7" x14ac:dyDescent="0.4">
      <c r="B25" s="36" t="s">
        <v>449</v>
      </c>
    </row>
  </sheetData>
  <phoneticPr fontId="2" type="noConversion"/>
  <pageMargins left="0.7" right="0.7" top="0.75" bottom="0.75" header="0.3" footer="0.3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39997558519241921"/>
  </sheetPr>
  <dimension ref="A1:H43"/>
  <sheetViews>
    <sheetView view="pageBreakPreview" topLeftCell="A21" zoomScale="106" zoomScaleNormal="100" zoomScaleSheetLayoutView="106" workbookViewId="0">
      <selection activeCell="B3" sqref="B3"/>
    </sheetView>
  </sheetViews>
  <sheetFormatPr defaultColWidth="9" defaultRowHeight="13.2" x14ac:dyDescent="0.4"/>
  <cols>
    <col min="1" max="1" width="8.3984375" style="170" customWidth="1"/>
    <col min="2" max="2" width="18.3984375" style="170" customWidth="1"/>
    <col min="3" max="3" width="20.09765625" style="170" bestFit="1" customWidth="1"/>
    <col min="4" max="4" width="11.59765625" style="170" bestFit="1" customWidth="1"/>
    <col min="5" max="5" width="6" style="170" bestFit="1" customWidth="1"/>
    <col min="6" max="6" width="11.59765625" style="170" bestFit="1" customWidth="1"/>
    <col min="7" max="7" width="38.69921875" style="170" bestFit="1" customWidth="1"/>
    <col min="8" max="8" width="9.5" style="170" bestFit="1" customWidth="1"/>
    <col min="9" max="16384" width="9" style="170"/>
  </cols>
  <sheetData>
    <row r="1" spans="1:4" x14ac:dyDescent="0.4">
      <c r="A1" s="169" t="s">
        <v>1256</v>
      </c>
    </row>
    <row r="2" spans="1:4" x14ac:dyDescent="0.4">
      <c r="A2" s="169"/>
    </row>
    <row r="3" spans="1:4" x14ac:dyDescent="0.4">
      <c r="A3" s="168" t="s">
        <v>680</v>
      </c>
      <c r="B3" s="168" t="s">
        <v>1257</v>
      </c>
      <c r="C3" s="168" t="s">
        <v>1258</v>
      </c>
      <c r="D3" s="171"/>
    </row>
    <row r="4" spans="1:4" x14ac:dyDescent="0.4">
      <c r="A4" s="172" t="s">
        <v>686</v>
      </c>
      <c r="B4" s="172">
        <f>COUNTIF(A$4:A$20,$A$4:$A$20)</f>
        <v>5</v>
      </c>
      <c r="C4" s="172">
        <f>1/COUNTIF(A$4:A$20,A4:$A$20)</f>
        <v>0.2</v>
      </c>
      <c r="D4" s="171"/>
    </row>
    <row r="5" spans="1:4" x14ac:dyDescent="0.4">
      <c r="A5" s="172" t="s">
        <v>686</v>
      </c>
      <c r="B5" s="172">
        <f t="shared" ref="B5:B20" si="0">COUNTIF(A$4:A$20,$A$4:$A$20)</f>
        <v>5</v>
      </c>
      <c r="C5" s="172">
        <f>1/COUNTIF(A$4:A$20,A5:$A$20)</f>
        <v>0.2</v>
      </c>
    </row>
    <row r="6" spans="1:4" x14ac:dyDescent="0.4">
      <c r="A6" s="172" t="s">
        <v>681</v>
      </c>
      <c r="B6" s="172">
        <f t="shared" si="0"/>
        <v>4</v>
      </c>
      <c r="C6" s="172">
        <f>1/COUNTIF(A$4:A$20,A6:$A$20)</f>
        <v>0.25</v>
      </c>
    </row>
    <row r="7" spans="1:4" x14ac:dyDescent="0.4">
      <c r="A7" s="172" t="s">
        <v>682</v>
      </c>
      <c r="B7" s="172">
        <f t="shared" si="0"/>
        <v>1</v>
      </c>
      <c r="C7" s="172">
        <f>1/COUNTIF(A$4:A$20,A7:$A$20)</f>
        <v>1</v>
      </c>
    </row>
    <row r="8" spans="1:4" x14ac:dyDescent="0.4">
      <c r="A8" s="172" t="s">
        <v>683</v>
      </c>
      <c r="B8" s="172">
        <f t="shared" si="0"/>
        <v>1</v>
      </c>
      <c r="C8" s="172">
        <f>1/COUNTIF(A$4:A$20,A8:$A$20)</f>
        <v>1</v>
      </c>
    </row>
    <row r="9" spans="1:4" x14ac:dyDescent="0.4">
      <c r="A9" s="172" t="s">
        <v>684</v>
      </c>
      <c r="B9" s="172">
        <f t="shared" si="0"/>
        <v>5</v>
      </c>
      <c r="C9" s="172">
        <f>1/COUNTIF(A$4:A$20,A9:$A$20)</f>
        <v>0.2</v>
      </c>
    </row>
    <row r="10" spans="1:4" x14ac:dyDescent="0.4">
      <c r="A10" s="172" t="s">
        <v>685</v>
      </c>
      <c r="B10" s="172">
        <f t="shared" si="0"/>
        <v>1</v>
      </c>
      <c r="C10" s="172">
        <f>1/COUNTIF(A$4:A$20,A10:$A$20)</f>
        <v>1</v>
      </c>
    </row>
    <row r="11" spans="1:4" x14ac:dyDescent="0.4">
      <c r="A11" s="172" t="s">
        <v>686</v>
      </c>
      <c r="B11" s="172">
        <f t="shared" si="0"/>
        <v>5</v>
      </c>
      <c r="C11" s="172">
        <f>1/COUNTIF(A$4:A$20,A11:$A$20)</f>
        <v>0.2</v>
      </c>
    </row>
    <row r="12" spans="1:4" x14ac:dyDescent="0.4">
      <c r="A12" s="172" t="s">
        <v>681</v>
      </c>
      <c r="B12" s="172">
        <f t="shared" si="0"/>
        <v>4</v>
      </c>
      <c r="C12" s="172">
        <f>1/COUNTIF(A$4:A$20,A12:$A$20)</f>
        <v>0.25</v>
      </c>
    </row>
    <row r="13" spans="1:4" x14ac:dyDescent="0.4">
      <c r="A13" s="172" t="s">
        <v>681</v>
      </c>
      <c r="B13" s="172">
        <f t="shared" si="0"/>
        <v>4</v>
      </c>
      <c r="C13" s="172">
        <f>1/COUNTIF(A$4:A$20,A13:$A$20)</f>
        <v>0.25</v>
      </c>
    </row>
    <row r="14" spans="1:4" x14ac:dyDescent="0.4">
      <c r="A14" s="172" t="s">
        <v>684</v>
      </c>
      <c r="B14" s="172">
        <f t="shared" si="0"/>
        <v>5</v>
      </c>
      <c r="C14" s="172">
        <f>1/COUNTIF(A$4:A$20,A14:$A$20)</f>
        <v>0.2</v>
      </c>
    </row>
    <row r="15" spans="1:4" x14ac:dyDescent="0.4">
      <c r="A15" s="172" t="s">
        <v>681</v>
      </c>
      <c r="B15" s="172">
        <f t="shared" si="0"/>
        <v>4</v>
      </c>
      <c r="C15" s="172">
        <f>1/COUNTIF(A$4:A$20,A15:$A$20)</f>
        <v>0.25</v>
      </c>
    </row>
    <row r="16" spans="1:4" x14ac:dyDescent="0.4">
      <c r="A16" s="172" t="s">
        <v>684</v>
      </c>
      <c r="B16" s="172">
        <f t="shared" si="0"/>
        <v>5</v>
      </c>
      <c r="C16" s="172">
        <f>1/COUNTIF(A$4:A$20,A16:$A$20)</f>
        <v>0.2</v>
      </c>
    </row>
    <row r="17" spans="1:8" x14ac:dyDescent="0.4">
      <c r="A17" s="172" t="s">
        <v>686</v>
      </c>
      <c r="B17" s="172">
        <f t="shared" si="0"/>
        <v>5</v>
      </c>
      <c r="C17" s="172">
        <f>1/COUNTIF(A$4:A$20,A17:$A$20)</f>
        <v>0.2</v>
      </c>
    </row>
    <row r="18" spans="1:8" x14ac:dyDescent="0.4">
      <c r="A18" s="172" t="s">
        <v>684</v>
      </c>
      <c r="B18" s="172">
        <f t="shared" si="0"/>
        <v>5</v>
      </c>
      <c r="C18" s="172">
        <f>1/COUNTIF(A$4:A$20,A18:$A$20)</f>
        <v>0.2</v>
      </c>
    </row>
    <row r="19" spans="1:8" x14ac:dyDescent="0.4">
      <c r="A19" s="172" t="s">
        <v>684</v>
      </c>
      <c r="B19" s="172">
        <f t="shared" si="0"/>
        <v>5</v>
      </c>
      <c r="C19" s="172">
        <f>1/COUNTIF(A$4:A$20,A19:$A$20)</f>
        <v>0.2</v>
      </c>
    </row>
    <row r="20" spans="1:8" x14ac:dyDescent="0.4">
      <c r="A20" s="173" t="s">
        <v>686</v>
      </c>
      <c r="B20" s="173">
        <f t="shared" si="0"/>
        <v>5</v>
      </c>
      <c r="C20" s="173">
        <f>1/COUNTIF(A$4:A$20,A20:$A$20)</f>
        <v>0.2</v>
      </c>
    </row>
    <row r="21" spans="1:8" x14ac:dyDescent="0.4">
      <c r="A21" s="174">
        <f>SUMPRODUCT(1/COUNTIF($A$4:$A$20,A4:A20))</f>
        <v>6.0000000000000009</v>
      </c>
      <c r="B21" s="171"/>
    </row>
    <row r="23" spans="1:8" x14ac:dyDescent="0.4">
      <c r="A23" s="169" t="s">
        <v>1346</v>
      </c>
    </row>
    <row r="25" spans="1:8" x14ac:dyDescent="0.4">
      <c r="A25" s="168" t="s">
        <v>1333</v>
      </c>
      <c r="B25" s="168" t="s">
        <v>1334</v>
      </c>
      <c r="C25" s="168" t="s">
        <v>1335</v>
      </c>
      <c r="D25" s="168" t="s">
        <v>1336</v>
      </c>
      <c r="E25" s="168" t="s">
        <v>1337</v>
      </c>
      <c r="F25" s="168" t="s">
        <v>1338</v>
      </c>
      <c r="G25" s="168" t="s">
        <v>1339</v>
      </c>
      <c r="H25" s="168" t="s">
        <v>1340</v>
      </c>
    </row>
    <row r="26" spans="1:8" x14ac:dyDescent="0.4">
      <c r="A26" s="175" t="s">
        <v>1260</v>
      </c>
      <c r="B26" s="176" t="s">
        <v>1261</v>
      </c>
      <c r="C26" s="176" t="s">
        <v>1262</v>
      </c>
      <c r="D26" s="176" t="s">
        <v>1263</v>
      </c>
      <c r="E26" s="176" t="s">
        <v>1264</v>
      </c>
      <c r="F26" s="176" t="s">
        <v>1265</v>
      </c>
      <c r="G26" s="176" t="s">
        <v>1266</v>
      </c>
      <c r="H26" s="177">
        <v>15000</v>
      </c>
    </row>
    <row r="27" spans="1:8" x14ac:dyDescent="0.4">
      <c r="A27" s="175" t="s">
        <v>1267</v>
      </c>
      <c r="B27" s="176" t="s">
        <v>1268</v>
      </c>
      <c r="C27" s="176" t="s">
        <v>1269</v>
      </c>
      <c r="D27" s="176" t="s">
        <v>1270</v>
      </c>
      <c r="E27" s="176" t="s">
        <v>1271</v>
      </c>
      <c r="F27" s="176" t="s">
        <v>1272</v>
      </c>
      <c r="G27" s="176" t="s">
        <v>1273</v>
      </c>
      <c r="H27" s="177">
        <v>5000</v>
      </c>
    </row>
    <row r="28" spans="1:8" x14ac:dyDescent="0.4">
      <c r="A28" s="175" t="s">
        <v>1267</v>
      </c>
      <c r="B28" s="176" t="s">
        <v>1274</v>
      </c>
      <c r="C28" s="176" t="s">
        <v>1275</v>
      </c>
      <c r="D28" s="176" t="s">
        <v>1276</v>
      </c>
      <c r="E28" s="176" t="s">
        <v>1277</v>
      </c>
      <c r="F28" s="176" t="s">
        <v>1278</v>
      </c>
      <c r="G28" s="176" t="s">
        <v>1279</v>
      </c>
      <c r="H28" s="177">
        <v>5000</v>
      </c>
    </row>
    <row r="29" spans="1:8" x14ac:dyDescent="0.4">
      <c r="A29" s="175" t="s">
        <v>1267</v>
      </c>
      <c r="B29" s="176" t="s">
        <v>1280</v>
      </c>
      <c r="C29" s="176" t="s">
        <v>1281</v>
      </c>
      <c r="D29" s="176" t="s">
        <v>1282</v>
      </c>
      <c r="E29" s="176" t="s">
        <v>1283</v>
      </c>
      <c r="F29" s="176" t="s">
        <v>1284</v>
      </c>
      <c r="G29" s="176" t="s">
        <v>1285</v>
      </c>
      <c r="H29" s="177">
        <v>5000</v>
      </c>
    </row>
    <row r="30" spans="1:8" x14ac:dyDescent="0.4">
      <c r="A30" s="175" t="s">
        <v>1286</v>
      </c>
      <c r="B30" s="176" t="s">
        <v>1287</v>
      </c>
      <c r="C30" s="176" t="s">
        <v>1288</v>
      </c>
      <c r="D30" s="176" t="s">
        <v>1289</v>
      </c>
      <c r="E30" s="176" t="s">
        <v>1290</v>
      </c>
      <c r="F30" s="176" t="s">
        <v>1291</v>
      </c>
      <c r="G30" s="176" t="s">
        <v>1292</v>
      </c>
      <c r="H30" s="177">
        <v>5000</v>
      </c>
    </row>
    <row r="31" spans="1:8" x14ac:dyDescent="0.4">
      <c r="A31" s="175" t="s">
        <v>1286</v>
      </c>
      <c r="B31" s="176" t="s">
        <v>1287</v>
      </c>
      <c r="C31" s="176" t="s">
        <v>1293</v>
      </c>
      <c r="D31" s="176" t="s">
        <v>1294</v>
      </c>
      <c r="E31" s="176" t="s">
        <v>1295</v>
      </c>
      <c r="F31" s="176" t="s">
        <v>1296</v>
      </c>
      <c r="G31" s="176" t="s">
        <v>1297</v>
      </c>
      <c r="H31" s="177">
        <v>5000</v>
      </c>
    </row>
    <row r="32" spans="1:8" x14ac:dyDescent="0.4">
      <c r="A32" s="175" t="s">
        <v>1286</v>
      </c>
      <c r="B32" s="176" t="s">
        <v>1287</v>
      </c>
      <c r="C32" s="176" t="s">
        <v>1298</v>
      </c>
      <c r="D32" s="176" t="s">
        <v>1299</v>
      </c>
      <c r="E32" s="176" t="s">
        <v>1300</v>
      </c>
      <c r="F32" s="176" t="s">
        <v>1301</v>
      </c>
      <c r="G32" s="176" t="s">
        <v>1302</v>
      </c>
      <c r="H32" s="177">
        <v>5000</v>
      </c>
    </row>
    <row r="33" spans="1:8" x14ac:dyDescent="0.4">
      <c r="A33" s="175" t="s">
        <v>1286</v>
      </c>
      <c r="B33" s="176" t="s">
        <v>1287</v>
      </c>
      <c r="C33" s="176" t="s">
        <v>1303</v>
      </c>
      <c r="D33" s="176" t="s">
        <v>1304</v>
      </c>
      <c r="E33" s="176" t="s">
        <v>1305</v>
      </c>
      <c r="F33" s="176" t="s">
        <v>1306</v>
      </c>
      <c r="G33" s="176" t="s">
        <v>1307</v>
      </c>
      <c r="H33" s="177">
        <v>5000</v>
      </c>
    </row>
    <row r="34" spans="1:8" x14ac:dyDescent="0.4">
      <c r="A34" s="175" t="s">
        <v>1286</v>
      </c>
      <c r="B34" s="176" t="s">
        <v>1287</v>
      </c>
      <c r="C34" s="176" t="s">
        <v>1308</v>
      </c>
      <c r="D34" s="176" t="s">
        <v>1309</v>
      </c>
      <c r="E34" s="176" t="s">
        <v>1310</v>
      </c>
      <c r="F34" s="176" t="s">
        <v>1311</v>
      </c>
      <c r="G34" s="176" t="s">
        <v>1312</v>
      </c>
      <c r="H34" s="177">
        <v>5000</v>
      </c>
    </row>
    <row r="35" spans="1:8" x14ac:dyDescent="0.4">
      <c r="A35" s="175" t="s">
        <v>1286</v>
      </c>
      <c r="B35" s="176" t="s">
        <v>1287</v>
      </c>
      <c r="C35" s="176" t="s">
        <v>1313</v>
      </c>
      <c r="D35" s="176" t="s">
        <v>1314</v>
      </c>
      <c r="E35" s="176" t="s">
        <v>1315</v>
      </c>
      <c r="F35" s="176" t="s">
        <v>1316</v>
      </c>
      <c r="G35" s="176" t="s">
        <v>1317</v>
      </c>
      <c r="H35" s="177">
        <v>5000</v>
      </c>
    </row>
    <row r="36" spans="1:8" x14ac:dyDescent="0.4">
      <c r="A36" s="175" t="s">
        <v>1286</v>
      </c>
      <c r="B36" s="176" t="s">
        <v>1280</v>
      </c>
      <c r="C36" s="176" t="s">
        <v>1318</v>
      </c>
      <c r="D36" s="176" t="s">
        <v>1319</v>
      </c>
      <c r="E36" s="176" t="s">
        <v>1320</v>
      </c>
      <c r="F36" s="176" t="s">
        <v>1321</v>
      </c>
      <c r="G36" s="176" t="s">
        <v>1322</v>
      </c>
      <c r="H36" s="177">
        <v>5000</v>
      </c>
    </row>
    <row r="37" spans="1:8" x14ac:dyDescent="0.4">
      <c r="A37" s="175" t="s">
        <v>1286</v>
      </c>
      <c r="B37" s="176" t="s">
        <v>1280</v>
      </c>
      <c r="C37" s="176" t="s">
        <v>1323</v>
      </c>
      <c r="D37" s="176" t="s">
        <v>1324</v>
      </c>
      <c r="E37" s="176" t="s">
        <v>1325</v>
      </c>
      <c r="F37" s="176" t="s">
        <v>1326</v>
      </c>
      <c r="G37" s="176" t="s">
        <v>1327</v>
      </c>
      <c r="H37" s="177">
        <v>5000</v>
      </c>
    </row>
    <row r="38" spans="1:8" x14ac:dyDescent="0.4">
      <c r="A38" s="178" t="s">
        <v>1286</v>
      </c>
      <c r="B38" s="179" t="s">
        <v>1287</v>
      </c>
      <c r="C38" s="179" t="s">
        <v>1328</v>
      </c>
      <c r="D38" s="179" t="s">
        <v>1329</v>
      </c>
      <c r="E38" s="179" t="s">
        <v>1330</v>
      </c>
      <c r="F38" s="179" t="s">
        <v>1331</v>
      </c>
      <c r="G38" s="179" t="s">
        <v>1332</v>
      </c>
      <c r="H38" s="180">
        <v>5000</v>
      </c>
    </row>
    <row r="40" spans="1:8" x14ac:dyDescent="0.4">
      <c r="A40" s="168" t="s">
        <v>1344</v>
      </c>
      <c r="B40" s="168" t="s">
        <v>1345</v>
      </c>
    </row>
    <row r="41" spans="1:8" x14ac:dyDescent="0.4">
      <c r="A41" s="175" t="s">
        <v>1341</v>
      </c>
      <c r="B41" s="181">
        <f>COUNTIF(A26:A38,"*강남*")</f>
        <v>1</v>
      </c>
    </row>
    <row r="42" spans="1:8" x14ac:dyDescent="0.4">
      <c r="A42" s="175" t="s">
        <v>1342</v>
      </c>
      <c r="B42" s="181">
        <f>COUNTIF(A27:A39,"*강북*")</f>
        <v>3</v>
      </c>
      <c r="C42" s="183"/>
    </row>
    <row r="43" spans="1:8" x14ac:dyDescent="0.4">
      <c r="A43" s="178" t="s">
        <v>1343</v>
      </c>
      <c r="B43" s="182">
        <f>COUNTIF(A28:A39,"*강원*")</f>
        <v>9</v>
      </c>
    </row>
  </sheetData>
  <phoneticPr fontId="2" type="noConversion"/>
  <pageMargins left="0.7" right="0.7" top="0.75" bottom="0.75" header="0.3" footer="0.3"/>
  <pageSetup paperSize="9" scale="5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39997558519241921"/>
  </sheetPr>
  <dimension ref="A1:G51"/>
  <sheetViews>
    <sheetView view="pageBreakPreview" topLeftCell="A19" zoomScale="87" zoomScaleNormal="100" zoomScaleSheetLayoutView="87" workbookViewId="0">
      <selection activeCell="B24" sqref="B24:G49"/>
    </sheetView>
  </sheetViews>
  <sheetFormatPr defaultColWidth="9" defaultRowHeight="17.399999999999999" x14ac:dyDescent="0.4"/>
  <cols>
    <col min="1" max="1" width="1.3984375" style="34" customWidth="1"/>
    <col min="2" max="2" width="11.3984375" style="34" customWidth="1"/>
    <col min="3" max="3" width="18.3984375" style="34" customWidth="1"/>
    <col min="4" max="4" width="20.09765625" style="34" customWidth="1"/>
    <col min="5" max="5" width="33" style="34" customWidth="1"/>
    <col min="6" max="6" width="20.59765625" style="34" customWidth="1"/>
    <col min="7" max="7" width="12.59765625" style="34" customWidth="1"/>
    <col min="8" max="16384" width="9" style="34"/>
  </cols>
  <sheetData>
    <row r="1" spans="1:7" ht="16.5" customHeight="1" x14ac:dyDescent="0.4">
      <c r="A1" s="189" t="s">
        <v>945</v>
      </c>
      <c r="B1" s="189"/>
      <c r="C1" s="189"/>
      <c r="D1" s="189"/>
      <c r="E1" s="189"/>
      <c r="F1" s="189"/>
      <c r="G1" s="189"/>
    </row>
    <row r="2" spans="1:7" ht="16.5" customHeight="1" x14ac:dyDescent="0.4">
      <c r="A2" s="189"/>
      <c r="B2" s="189"/>
      <c r="C2" s="189"/>
      <c r="D2" s="189"/>
      <c r="E2" s="189"/>
      <c r="F2" s="189"/>
      <c r="G2" s="189"/>
    </row>
    <row r="4" spans="1:7" ht="24" x14ac:dyDescent="0.4">
      <c r="B4" s="138" t="s">
        <v>769</v>
      </c>
      <c r="C4" s="120"/>
      <c r="D4" s="120"/>
      <c r="E4" s="120"/>
    </row>
    <row r="5" spans="1:7" x14ac:dyDescent="0.4">
      <c r="B5" s="123" t="s">
        <v>770</v>
      </c>
      <c r="C5" s="124" t="s">
        <v>771</v>
      </c>
      <c r="D5" s="124" t="s">
        <v>772</v>
      </c>
      <c r="E5" s="124" t="s">
        <v>773</v>
      </c>
      <c r="F5" s="125" t="s">
        <v>774</v>
      </c>
    </row>
    <row r="6" spans="1:7" x14ac:dyDescent="0.4">
      <c r="B6" s="118" t="s">
        <v>750</v>
      </c>
      <c r="C6" s="116" t="s">
        <v>775</v>
      </c>
      <c r="D6" s="116" t="s">
        <v>776</v>
      </c>
      <c r="E6" s="116" t="s">
        <v>777</v>
      </c>
      <c r="F6" s="117" t="s">
        <v>778</v>
      </c>
    </row>
    <row r="7" spans="1:7" x14ac:dyDescent="0.4">
      <c r="B7" s="118" t="s">
        <v>779</v>
      </c>
      <c r="C7" s="116" t="s">
        <v>780</v>
      </c>
      <c r="D7" s="116" t="s">
        <v>781</v>
      </c>
      <c r="E7" s="116" t="s">
        <v>782</v>
      </c>
      <c r="F7" s="117" t="s">
        <v>778</v>
      </c>
    </row>
    <row r="8" spans="1:7" x14ac:dyDescent="0.4">
      <c r="B8" s="118" t="s">
        <v>749</v>
      </c>
      <c r="C8" s="116" t="s">
        <v>783</v>
      </c>
      <c r="D8" s="116" t="s">
        <v>784</v>
      </c>
      <c r="E8" s="116" t="s">
        <v>785</v>
      </c>
      <c r="F8" s="117" t="s">
        <v>778</v>
      </c>
    </row>
    <row r="9" spans="1:7" x14ac:dyDescent="0.4">
      <c r="B9" s="118" t="s">
        <v>786</v>
      </c>
      <c r="C9" s="116" t="s">
        <v>787</v>
      </c>
      <c r="D9" s="116" t="s">
        <v>788</v>
      </c>
      <c r="E9" s="116" t="s">
        <v>789</v>
      </c>
      <c r="F9" s="117" t="s">
        <v>778</v>
      </c>
    </row>
    <row r="10" spans="1:7" x14ac:dyDescent="0.4">
      <c r="B10" s="118" t="s">
        <v>790</v>
      </c>
      <c r="C10" s="116" t="s">
        <v>791</v>
      </c>
      <c r="D10" s="116" t="s">
        <v>792</v>
      </c>
      <c r="E10" s="116" t="s">
        <v>793</v>
      </c>
      <c r="F10" s="117" t="s">
        <v>778</v>
      </c>
    </row>
    <row r="11" spans="1:7" x14ac:dyDescent="0.4">
      <c r="B11" s="118" t="s">
        <v>794</v>
      </c>
      <c r="C11" s="116" t="s">
        <v>795</v>
      </c>
      <c r="D11" s="116" t="s">
        <v>796</v>
      </c>
      <c r="E11" s="116" t="s">
        <v>797</v>
      </c>
      <c r="F11" s="117" t="s">
        <v>778</v>
      </c>
    </row>
    <row r="12" spans="1:7" x14ac:dyDescent="0.4">
      <c r="B12" s="118" t="s">
        <v>794</v>
      </c>
      <c r="C12" s="116" t="s">
        <v>798</v>
      </c>
      <c r="D12" s="42" t="s">
        <v>799</v>
      </c>
      <c r="E12" s="116" t="s">
        <v>800</v>
      </c>
      <c r="F12" s="117"/>
    </row>
    <row r="13" spans="1:7" x14ac:dyDescent="0.4">
      <c r="B13" s="118" t="s">
        <v>801</v>
      </c>
      <c r="C13" s="116" t="s">
        <v>802</v>
      </c>
      <c r="D13" s="42" t="s">
        <v>803</v>
      </c>
      <c r="E13" s="116"/>
      <c r="F13" s="117" t="s">
        <v>804</v>
      </c>
    </row>
    <row r="14" spans="1:7" x14ac:dyDescent="0.4">
      <c r="B14" s="185" t="s">
        <v>744</v>
      </c>
      <c r="C14" s="186" t="s">
        <v>805</v>
      </c>
      <c r="D14" s="42" t="s">
        <v>806</v>
      </c>
      <c r="E14" s="116" t="s">
        <v>807</v>
      </c>
      <c r="F14" s="117" t="s">
        <v>808</v>
      </c>
    </row>
    <row r="15" spans="1:7" x14ac:dyDescent="0.4">
      <c r="B15" s="185"/>
      <c r="C15" s="186"/>
      <c r="D15" s="42" t="s">
        <v>809</v>
      </c>
      <c r="E15" s="116" t="s">
        <v>810</v>
      </c>
      <c r="F15" s="117" t="s">
        <v>811</v>
      </c>
    </row>
    <row r="16" spans="1:7" x14ac:dyDescent="0.4">
      <c r="B16" s="118" t="s">
        <v>751</v>
      </c>
      <c r="C16" s="116" t="s">
        <v>812</v>
      </c>
      <c r="D16" s="42" t="s">
        <v>813</v>
      </c>
      <c r="E16" s="116" t="s">
        <v>814</v>
      </c>
      <c r="F16" s="117"/>
    </row>
    <row r="17" spans="2:7" x14ac:dyDescent="0.4">
      <c r="B17" s="118" t="s">
        <v>815</v>
      </c>
      <c r="C17" s="116" t="s">
        <v>816</v>
      </c>
      <c r="D17" s="42" t="s">
        <v>817</v>
      </c>
      <c r="E17" s="116" t="s">
        <v>818</v>
      </c>
      <c r="F17" s="117"/>
    </row>
    <row r="18" spans="2:7" x14ac:dyDescent="0.4">
      <c r="B18" s="118" t="s">
        <v>819</v>
      </c>
      <c r="C18" s="116" t="s">
        <v>820</v>
      </c>
      <c r="D18" s="42" t="s">
        <v>821</v>
      </c>
      <c r="E18" s="116" t="s">
        <v>822</v>
      </c>
      <c r="F18" s="117"/>
    </row>
    <row r="19" spans="2:7" x14ac:dyDescent="0.4">
      <c r="B19" s="118" t="s">
        <v>823</v>
      </c>
      <c r="C19" s="116" t="s">
        <v>824</v>
      </c>
      <c r="D19" s="42" t="s">
        <v>825</v>
      </c>
      <c r="E19" s="116" t="s">
        <v>826</v>
      </c>
      <c r="F19" s="117"/>
    </row>
    <row r="20" spans="2:7" x14ac:dyDescent="0.4">
      <c r="B20" s="118" t="s">
        <v>827</v>
      </c>
      <c r="C20" s="116" t="s">
        <v>828</v>
      </c>
      <c r="D20" s="42" t="s">
        <v>829</v>
      </c>
      <c r="E20" s="116" t="s">
        <v>830</v>
      </c>
      <c r="F20" s="117">
        <v>16</v>
      </c>
    </row>
    <row r="21" spans="2:7" x14ac:dyDescent="0.4">
      <c r="B21" s="118" t="s">
        <v>831</v>
      </c>
      <c r="C21" s="116" t="s">
        <v>832</v>
      </c>
      <c r="D21" s="121">
        <v>0.3</v>
      </c>
      <c r="E21" s="116" t="s">
        <v>833</v>
      </c>
      <c r="F21" s="117" t="s">
        <v>834</v>
      </c>
    </row>
    <row r="22" spans="2:7" x14ac:dyDescent="0.4">
      <c r="B22" s="118" t="s">
        <v>944</v>
      </c>
      <c r="C22" s="116" t="s">
        <v>835</v>
      </c>
      <c r="D22" s="42" t="s">
        <v>836</v>
      </c>
      <c r="E22" s="116" t="s">
        <v>837</v>
      </c>
      <c r="F22" s="117">
        <v>1</v>
      </c>
    </row>
    <row r="23" spans="2:7" x14ac:dyDescent="0.4">
      <c r="B23" s="119" t="s">
        <v>838</v>
      </c>
      <c r="C23" s="114" t="s">
        <v>839</v>
      </c>
      <c r="D23" s="122" t="s">
        <v>840</v>
      </c>
      <c r="E23" s="114" t="s">
        <v>841</v>
      </c>
      <c r="F23" s="115">
        <v>2000</v>
      </c>
    </row>
    <row r="24" spans="2:7" x14ac:dyDescent="0.4">
      <c r="B24" s="100"/>
      <c r="C24" s="100"/>
      <c r="D24" s="95"/>
      <c r="F24" s="100"/>
    </row>
    <row r="25" spans="2:7" ht="24" x14ac:dyDescent="0.4">
      <c r="B25" s="138" t="s">
        <v>943</v>
      </c>
      <c r="C25" s="120"/>
      <c r="D25" s="120"/>
      <c r="E25" s="120"/>
    </row>
    <row r="26" spans="2:7" x14ac:dyDescent="0.4">
      <c r="B26" s="123" t="s">
        <v>770</v>
      </c>
      <c r="C26" s="124" t="s">
        <v>771</v>
      </c>
      <c r="D26" s="124" t="s">
        <v>772</v>
      </c>
      <c r="E26" s="124" t="s">
        <v>773</v>
      </c>
      <c r="F26" s="124" t="s">
        <v>842</v>
      </c>
      <c r="G26" s="125" t="s">
        <v>774</v>
      </c>
    </row>
    <row r="27" spans="2:7" x14ac:dyDescent="0.4">
      <c r="B27" s="118">
        <v>0</v>
      </c>
      <c r="C27" s="116" t="s">
        <v>843</v>
      </c>
      <c r="D27" s="116"/>
      <c r="E27" s="116"/>
      <c r="F27" s="116"/>
      <c r="G27" s="117"/>
    </row>
    <row r="28" spans="2:7" x14ac:dyDescent="0.4">
      <c r="B28" s="118" t="s">
        <v>844</v>
      </c>
      <c r="C28" s="116" t="s">
        <v>845</v>
      </c>
      <c r="D28" s="42" t="s">
        <v>846</v>
      </c>
      <c r="E28" s="116" t="s">
        <v>847</v>
      </c>
      <c r="F28" s="116">
        <v>200</v>
      </c>
      <c r="G28" s="126" t="s">
        <v>848</v>
      </c>
    </row>
    <row r="29" spans="2:7" x14ac:dyDescent="0.4">
      <c r="B29" s="113" t="s">
        <v>849</v>
      </c>
      <c r="C29" s="116" t="s">
        <v>850</v>
      </c>
      <c r="D29" s="42"/>
      <c r="E29" s="116"/>
      <c r="F29" s="116"/>
      <c r="G29" s="126"/>
    </row>
    <row r="30" spans="2:7" x14ac:dyDescent="0.4">
      <c r="B30" s="118" t="s">
        <v>851</v>
      </c>
      <c r="C30" s="116" t="s">
        <v>852</v>
      </c>
      <c r="D30" s="135" t="s">
        <v>853</v>
      </c>
      <c r="E30" s="116" t="s">
        <v>854</v>
      </c>
      <c r="F30" s="116">
        <v>0.123</v>
      </c>
      <c r="G30" s="127" t="s">
        <v>855</v>
      </c>
    </row>
    <row r="31" spans="2:7" x14ac:dyDescent="0.4">
      <c r="B31" s="118" t="s">
        <v>856</v>
      </c>
      <c r="C31" s="116" t="s">
        <v>857</v>
      </c>
      <c r="D31" s="116" t="s">
        <v>858</v>
      </c>
      <c r="E31" s="116" t="s">
        <v>859</v>
      </c>
      <c r="F31" s="128">
        <v>41264</v>
      </c>
      <c r="G31" s="117" t="s">
        <v>860</v>
      </c>
    </row>
    <row r="32" spans="2:7" x14ac:dyDescent="0.4">
      <c r="B32" s="129" t="s">
        <v>861</v>
      </c>
      <c r="C32" s="116" t="s">
        <v>862</v>
      </c>
      <c r="D32" s="116" t="s">
        <v>863</v>
      </c>
      <c r="E32" s="116" t="s">
        <v>864</v>
      </c>
      <c r="F32" s="128">
        <v>41264</v>
      </c>
      <c r="G32" s="117" t="s">
        <v>865</v>
      </c>
    </row>
    <row r="33" spans="2:7" x14ac:dyDescent="0.4">
      <c r="B33" s="118" t="s">
        <v>866</v>
      </c>
      <c r="C33" s="116" t="s">
        <v>867</v>
      </c>
      <c r="D33" s="116" t="s">
        <v>868</v>
      </c>
      <c r="E33" s="116" t="s">
        <v>869</v>
      </c>
      <c r="F33" s="128">
        <v>41173</v>
      </c>
      <c r="G33" s="117" t="s">
        <v>870</v>
      </c>
    </row>
    <row r="34" spans="2:7" x14ac:dyDescent="0.4">
      <c r="B34" s="118" t="s">
        <v>871</v>
      </c>
      <c r="C34" s="116" t="s">
        <v>872</v>
      </c>
      <c r="D34" s="116" t="s">
        <v>873</v>
      </c>
      <c r="E34" s="116" t="s">
        <v>874</v>
      </c>
      <c r="F34" s="128">
        <v>41173</v>
      </c>
      <c r="G34" s="117" t="s">
        <v>875</v>
      </c>
    </row>
    <row r="35" spans="2:7" x14ac:dyDescent="0.4">
      <c r="B35" s="118" t="s">
        <v>876</v>
      </c>
      <c r="C35" s="116" t="s">
        <v>877</v>
      </c>
      <c r="D35" s="116" t="s">
        <v>878</v>
      </c>
      <c r="E35" s="116" t="s">
        <v>879</v>
      </c>
      <c r="F35" s="128">
        <v>41173</v>
      </c>
      <c r="G35" s="117" t="s">
        <v>880</v>
      </c>
    </row>
    <row r="36" spans="2:7" x14ac:dyDescent="0.4">
      <c r="B36" s="118" t="s">
        <v>881</v>
      </c>
      <c r="C36" s="116" t="s">
        <v>882</v>
      </c>
      <c r="D36" s="116" t="s">
        <v>883</v>
      </c>
      <c r="E36" s="116" t="s">
        <v>884</v>
      </c>
      <c r="F36" s="128">
        <v>41173</v>
      </c>
      <c r="G36" s="117" t="s">
        <v>885</v>
      </c>
    </row>
    <row r="37" spans="2:7" x14ac:dyDescent="0.4">
      <c r="B37" s="118" t="s">
        <v>281</v>
      </c>
      <c r="C37" s="116" t="s">
        <v>886</v>
      </c>
      <c r="D37" s="116" t="s">
        <v>887</v>
      </c>
      <c r="E37" s="116" t="s">
        <v>888</v>
      </c>
      <c r="F37" s="128">
        <v>42254</v>
      </c>
      <c r="G37" s="117" t="s">
        <v>889</v>
      </c>
    </row>
    <row r="38" spans="2:7" x14ac:dyDescent="0.4">
      <c r="B38" s="118" t="s">
        <v>890</v>
      </c>
      <c r="C38" s="116" t="s">
        <v>891</v>
      </c>
      <c r="D38" s="116" t="s">
        <v>892</v>
      </c>
      <c r="E38" s="116" t="s">
        <v>893</v>
      </c>
      <c r="F38" s="128">
        <v>42254</v>
      </c>
      <c r="G38" s="117" t="s">
        <v>894</v>
      </c>
    </row>
    <row r="39" spans="2:7" x14ac:dyDescent="0.4">
      <c r="B39" s="118" t="s">
        <v>895</v>
      </c>
      <c r="C39" s="116" t="s">
        <v>896</v>
      </c>
      <c r="D39" s="116" t="s">
        <v>897</v>
      </c>
      <c r="E39" s="116" t="s">
        <v>898</v>
      </c>
      <c r="F39" s="128">
        <v>42254</v>
      </c>
      <c r="G39" s="117" t="s">
        <v>899</v>
      </c>
    </row>
    <row r="40" spans="2:7" x14ac:dyDescent="0.4">
      <c r="B40" s="118" t="s">
        <v>900</v>
      </c>
      <c r="C40" s="116" t="s">
        <v>901</v>
      </c>
      <c r="D40" s="116" t="s">
        <v>902</v>
      </c>
      <c r="E40" s="116" t="s">
        <v>903</v>
      </c>
      <c r="F40" s="128">
        <v>42254</v>
      </c>
      <c r="G40" s="117" t="s">
        <v>904</v>
      </c>
    </row>
    <row r="41" spans="2:7" x14ac:dyDescent="0.4">
      <c r="B41" s="118" t="s">
        <v>307</v>
      </c>
      <c r="C41" s="116" t="s">
        <v>905</v>
      </c>
      <c r="D41" s="116" t="s">
        <v>906</v>
      </c>
      <c r="E41" s="116" t="s">
        <v>907</v>
      </c>
      <c r="F41" s="130" t="s">
        <v>908</v>
      </c>
      <c r="G41" s="131" t="s">
        <v>909</v>
      </c>
    </row>
    <row r="42" spans="2:7" x14ac:dyDescent="0.4">
      <c r="B42" s="118" t="s">
        <v>910</v>
      </c>
      <c r="C42" s="116" t="s">
        <v>911</v>
      </c>
      <c r="D42" s="116" t="s">
        <v>912</v>
      </c>
      <c r="E42" s="116" t="s">
        <v>913</v>
      </c>
      <c r="F42" s="42" t="s">
        <v>908</v>
      </c>
      <c r="G42" s="117" t="s">
        <v>914</v>
      </c>
    </row>
    <row r="43" spans="2:7" x14ac:dyDescent="0.4">
      <c r="B43" s="118" t="s">
        <v>866</v>
      </c>
      <c r="C43" s="116" t="s">
        <v>915</v>
      </c>
      <c r="D43" s="116" t="s">
        <v>916</v>
      </c>
      <c r="E43" s="116" t="s">
        <v>917</v>
      </c>
      <c r="F43" s="42" t="s">
        <v>908</v>
      </c>
      <c r="G43" s="117" t="s">
        <v>918</v>
      </c>
    </row>
    <row r="44" spans="2:7" x14ac:dyDescent="0.4">
      <c r="B44" s="118" t="s">
        <v>871</v>
      </c>
      <c r="C44" s="116" t="s">
        <v>919</v>
      </c>
      <c r="D44" s="116" t="s">
        <v>920</v>
      </c>
      <c r="E44" s="116" t="s">
        <v>921</v>
      </c>
      <c r="F44" s="42" t="s">
        <v>908</v>
      </c>
      <c r="G44" s="117" t="s">
        <v>922</v>
      </c>
    </row>
    <row r="45" spans="2:7" x14ac:dyDescent="0.4">
      <c r="B45" s="118" t="s">
        <v>709</v>
      </c>
      <c r="C45" s="116" t="s">
        <v>923</v>
      </c>
      <c r="D45" s="116" t="s">
        <v>924</v>
      </c>
      <c r="E45" s="116" t="s">
        <v>925</v>
      </c>
      <c r="F45" s="42" t="s">
        <v>908</v>
      </c>
      <c r="G45" s="117" t="s">
        <v>926</v>
      </c>
    </row>
    <row r="46" spans="2:7" x14ac:dyDescent="0.4">
      <c r="B46" s="118" t="s">
        <v>927</v>
      </c>
      <c r="C46" s="116" t="s">
        <v>928</v>
      </c>
      <c r="D46" s="116" t="s">
        <v>929</v>
      </c>
      <c r="E46" s="116" t="s">
        <v>930</v>
      </c>
      <c r="F46" s="42" t="s">
        <v>908</v>
      </c>
      <c r="G46" s="117" t="s">
        <v>931</v>
      </c>
    </row>
    <row r="47" spans="2:7" x14ac:dyDescent="0.4">
      <c r="B47" s="118" t="s">
        <v>932</v>
      </c>
      <c r="C47" s="116" t="s">
        <v>933</v>
      </c>
      <c r="D47" s="116" t="s">
        <v>932</v>
      </c>
      <c r="E47" s="116" t="s">
        <v>934</v>
      </c>
      <c r="F47" s="116">
        <v>6000</v>
      </c>
      <c r="G47" s="132">
        <v>6000</v>
      </c>
    </row>
    <row r="48" spans="2:7" x14ac:dyDescent="0.4">
      <c r="B48" s="118" t="s">
        <v>935</v>
      </c>
      <c r="C48" s="116" t="s">
        <v>936</v>
      </c>
      <c r="D48" s="116" t="s">
        <v>937</v>
      </c>
      <c r="E48" s="136" t="s">
        <v>938</v>
      </c>
      <c r="F48" s="42" t="s">
        <v>908</v>
      </c>
      <c r="G48" s="133" t="s">
        <v>939</v>
      </c>
    </row>
    <row r="49" spans="2:7" x14ac:dyDescent="0.4">
      <c r="B49" s="187" t="s">
        <v>940</v>
      </c>
      <c r="C49" s="188"/>
      <c r="D49" s="137" t="s">
        <v>941</v>
      </c>
      <c r="E49" s="114" t="s">
        <v>942</v>
      </c>
      <c r="F49" s="134">
        <v>42254</v>
      </c>
      <c r="G49" s="115">
        <v>20150907</v>
      </c>
    </row>
    <row r="50" spans="2:7" x14ac:dyDescent="0.4">
      <c r="B50" s="120"/>
      <c r="C50" s="120"/>
      <c r="D50" s="120"/>
      <c r="E50" s="120"/>
    </row>
    <row r="51" spans="2:7" x14ac:dyDescent="0.4">
      <c r="E51" s="40"/>
    </row>
  </sheetData>
  <mergeCells count="4">
    <mergeCell ref="B14:B15"/>
    <mergeCell ref="C14:C15"/>
    <mergeCell ref="B49:C49"/>
    <mergeCell ref="A1:G2"/>
  </mergeCells>
  <phoneticPr fontId="2" type="noConversion"/>
  <pageMargins left="0.7" right="0.7" top="0.75" bottom="0.75" header="0.3" footer="0.3"/>
  <pageSetup paperSize="9" scale="68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B1:O159"/>
  <sheetViews>
    <sheetView zoomScaleNormal="100" workbookViewId="0">
      <pane ySplit="3" topLeftCell="A149" activePane="bottomLeft" state="frozen"/>
      <selection pane="bottomLeft" activeCell="K159" sqref="B2:K159"/>
    </sheetView>
  </sheetViews>
  <sheetFormatPr defaultColWidth="9" defaultRowHeight="17.399999999999999" x14ac:dyDescent="0.4"/>
  <cols>
    <col min="1" max="1" width="2.5" style="154" customWidth="1"/>
    <col min="2" max="2" width="9" style="154"/>
    <col min="3" max="3" width="8.5" style="154" customWidth="1"/>
    <col min="4" max="4" width="14.8984375" style="154" customWidth="1"/>
    <col min="5" max="5" width="6" style="154" customWidth="1"/>
    <col min="6" max="6" width="5.09765625" style="154" customWidth="1"/>
    <col min="7" max="7" width="5.59765625" style="154" customWidth="1"/>
    <col min="8" max="8" width="9" style="154"/>
    <col min="9" max="9" width="7" style="154" customWidth="1"/>
    <col min="10" max="10" width="38.3984375" style="154" customWidth="1"/>
    <col min="11" max="11" width="6.5" style="154" customWidth="1"/>
    <col min="12" max="12" width="5.5" style="154" customWidth="1"/>
    <col min="13" max="13" width="16.59765625" style="154" bestFit="1" customWidth="1"/>
    <col min="14" max="14" width="15.09765625" style="154" customWidth="1"/>
    <col min="15" max="15" width="6.19921875" style="154" customWidth="1"/>
    <col min="16" max="16384" width="9" style="154"/>
  </cols>
  <sheetData>
    <row r="1" spans="2:15" ht="16.5" customHeight="1" x14ac:dyDescent="0.4">
      <c r="D1" s="156"/>
      <c r="E1" s="156"/>
      <c r="F1" s="156"/>
      <c r="G1" s="156"/>
      <c r="H1" s="156"/>
    </row>
    <row r="2" spans="2:15" ht="21" x14ac:dyDescent="0.4">
      <c r="B2" s="155" t="s">
        <v>947</v>
      </c>
    </row>
    <row r="3" spans="2:15" x14ac:dyDescent="0.4">
      <c r="B3" s="200" t="s">
        <v>247</v>
      </c>
      <c r="C3" s="184"/>
      <c r="D3" s="166" t="s">
        <v>1255</v>
      </c>
      <c r="E3" s="201" t="s">
        <v>946</v>
      </c>
      <c r="F3" s="202"/>
      <c r="G3" s="203"/>
      <c r="H3" s="201" t="s">
        <v>1254</v>
      </c>
      <c r="I3" s="202"/>
      <c r="J3" s="203"/>
      <c r="K3" s="167" t="s">
        <v>948</v>
      </c>
      <c r="L3" s="199"/>
      <c r="M3" s="199"/>
      <c r="N3" s="139"/>
      <c r="O3" s="139"/>
    </row>
    <row r="4" spans="2:15" ht="17.25" customHeight="1" x14ac:dyDescent="0.4">
      <c r="B4" s="190" t="s">
        <v>949</v>
      </c>
      <c r="C4" s="191"/>
      <c r="D4" s="162"/>
      <c r="E4" s="192"/>
      <c r="F4" s="192"/>
      <c r="G4" s="192"/>
      <c r="H4" s="193" t="s">
        <v>950</v>
      </c>
      <c r="I4" s="193"/>
      <c r="J4" s="193"/>
      <c r="K4" s="163"/>
      <c r="L4" s="140"/>
      <c r="M4" s="141"/>
      <c r="N4" s="142"/>
      <c r="O4" s="157"/>
    </row>
    <row r="5" spans="2:15" ht="17.25" customHeight="1" x14ac:dyDescent="0.4">
      <c r="B5" s="190" t="s">
        <v>951</v>
      </c>
      <c r="C5" s="191"/>
      <c r="D5" s="162"/>
      <c r="E5" s="192" t="s">
        <v>952</v>
      </c>
      <c r="F5" s="192"/>
      <c r="G5" s="192"/>
      <c r="H5" s="193" t="s">
        <v>953</v>
      </c>
      <c r="I5" s="193"/>
      <c r="J5" s="193"/>
      <c r="K5" s="163"/>
      <c r="L5" s="140"/>
      <c r="M5" s="141"/>
      <c r="N5" s="142"/>
      <c r="O5" s="157"/>
    </row>
    <row r="6" spans="2:15" ht="17.25" customHeight="1" x14ac:dyDescent="0.4">
      <c r="B6" s="190" t="s">
        <v>232</v>
      </c>
      <c r="C6" s="191"/>
      <c r="D6" s="162"/>
      <c r="E6" s="192" t="s">
        <v>952</v>
      </c>
      <c r="F6" s="192"/>
      <c r="G6" s="192"/>
      <c r="H6" s="193" t="s">
        <v>1252</v>
      </c>
      <c r="I6" s="193"/>
      <c r="J6" s="193"/>
      <c r="K6" s="163"/>
      <c r="L6" s="158"/>
      <c r="M6" s="141"/>
      <c r="N6" s="144"/>
      <c r="O6" s="150"/>
    </row>
    <row r="7" spans="2:15" ht="17.25" customHeight="1" x14ac:dyDescent="0.4">
      <c r="B7" s="190" t="s">
        <v>233</v>
      </c>
      <c r="C7" s="191"/>
      <c r="D7" s="162"/>
      <c r="E7" s="192" t="s">
        <v>954</v>
      </c>
      <c r="F7" s="192"/>
      <c r="G7" s="192"/>
      <c r="H7" s="193" t="s">
        <v>241</v>
      </c>
      <c r="I7" s="193"/>
      <c r="J7" s="193"/>
      <c r="K7" s="163"/>
      <c r="L7" s="140"/>
      <c r="M7" s="141"/>
      <c r="N7" s="144"/>
      <c r="O7" s="150"/>
    </row>
    <row r="8" spans="2:15" ht="17.25" customHeight="1" x14ac:dyDescent="0.4">
      <c r="B8" s="190" t="s">
        <v>234</v>
      </c>
      <c r="C8" s="191"/>
      <c r="D8" s="162"/>
      <c r="E8" s="192" t="s">
        <v>952</v>
      </c>
      <c r="F8" s="192"/>
      <c r="G8" s="192"/>
      <c r="H8" s="193" t="s">
        <v>956</v>
      </c>
      <c r="I8" s="193"/>
      <c r="J8" s="193"/>
      <c r="K8" s="163"/>
      <c r="L8" s="140"/>
      <c r="M8" s="141"/>
      <c r="N8" s="143"/>
      <c r="O8" s="150"/>
    </row>
    <row r="9" spans="2:15" ht="17.25" customHeight="1" x14ac:dyDescent="0.4">
      <c r="B9" s="190" t="s">
        <v>235</v>
      </c>
      <c r="C9" s="191"/>
      <c r="D9" s="162"/>
      <c r="E9" s="192"/>
      <c r="F9" s="192"/>
      <c r="G9" s="192"/>
      <c r="H9" s="193" t="s">
        <v>957</v>
      </c>
      <c r="I9" s="193"/>
      <c r="J9" s="193"/>
      <c r="K9" s="163"/>
      <c r="L9" s="140"/>
      <c r="M9" s="141"/>
      <c r="N9" s="143"/>
      <c r="O9" s="150"/>
    </row>
    <row r="10" spans="2:15" ht="17.25" customHeight="1" x14ac:dyDescent="0.4">
      <c r="B10" s="190" t="s">
        <v>236</v>
      </c>
      <c r="C10" s="191"/>
      <c r="D10" s="162"/>
      <c r="E10" s="192" t="s">
        <v>952</v>
      </c>
      <c r="F10" s="192"/>
      <c r="G10" s="192"/>
      <c r="H10" s="193" t="s">
        <v>958</v>
      </c>
      <c r="I10" s="193"/>
      <c r="J10" s="193"/>
      <c r="K10" s="163"/>
      <c r="L10" s="140"/>
      <c r="M10" s="141"/>
      <c r="N10" s="144"/>
      <c r="O10" s="157"/>
    </row>
    <row r="11" spans="2:15" ht="17.25" customHeight="1" x14ac:dyDescent="0.4">
      <c r="B11" s="190" t="s">
        <v>237</v>
      </c>
      <c r="C11" s="191"/>
      <c r="D11" s="162"/>
      <c r="E11" s="192" t="s">
        <v>959</v>
      </c>
      <c r="F11" s="192"/>
      <c r="G11" s="192"/>
      <c r="H11" s="193" t="s">
        <v>960</v>
      </c>
      <c r="I11" s="193"/>
      <c r="J11" s="193"/>
      <c r="K11" s="163"/>
      <c r="L11" s="140"/>
      <c r="M11" s="141"/>
      <c r="N11" s="144"/>
      <c r="O11" s="157"/>
    </row>
    <row r="12" spans="2:15" ht="17.25" customHeight="1" x14ac:dyDescent="0.4">
      <c r="B12" s="190" t="s">
        <v>238</v>
      </c>
      <c r="C12" s="191"/>
      <c r="D12" s="162"/>
      <c r="E12" s="192" t="s">
        <v>961</v>
      </c>
      <c r="F12" s="192"/>
      <c r="G12" s="192"/>
      <c r="H12" s="193" t="s">
        <v>962</v>
      </c>
      <c r="I12" s="193"/>
      <c r="J12" s="193"/>
      <c r="K12" s="163"/>
      <c r="L12" s="140"/>
      <c r="M12" s="141"/>
      <c r="N12" s="159"/>
      <c r="O12" s="157"/>
    </row>
    <row r="13" spans="2:15" ht="17.25" customHeight="1" x14ac:dyDescent="0.4">
      <c r="B13" s="190" t="s">
        <v>965</v>
      </c>
      <c r="C13" s="191"/>
      <c r="D13" s="162" t="s">
        <v>963</v>
      </c>
      <c r="E13" s="192" t="s">
        <v>966</v>
      </c>
      <c r="F13" s="192"/>
      <c r="G13" s="192"/>
      <c r="H13" s="193" t="s">
        <v>967</v>
      </c>
      <c r="I13" s="193"/>
      <c r="J13" s="193"/>
      <c r="K13" s="163"/>
      <c r="L13" s="140"/>
      <c r="M13" s="141"/>
      <c r="N13" s="142"/>
      <c r="O13" s="157"/>
    </row>
    <row r="14" spans="2:15" ht="17.25" customHeight="1" x14ac:dyDescent="0.4">
      <c r="B14" s="190" t="s">
        <v>968</v>
      </c>
      <c r="C14" s="191"/>
      <c r="D14" s="162" t="s">
        <v>963</v>
      </c>
      <c r="E14" s="192" t="s">
        <v>966</v>
      </c>
      <c r="F14" s="192"/>
      <c r="G14" s="192"/>
      <c r="H14" s="193" t="s">
        <v>969</v>
      </c>
      <c r="I14" s="193"/>
      <c r="J14" s="193"/>
      <c r="K14" s="163"/>
      <c r="L14" s="140"/>
      <c r="M14" s="141"/>
      <c r="N14" s="142"/>
      <c r="O14" s="157"/>
    </row>
    <row r="15" spans="2:15" ht="17.25" customHeight="1" x14ac:dyDescent="0.4">
      <c r="B15" s="190" t="s">
        <v>970</v>
      </c>
      <c r="C15" s="191"/>
      <c r="D15" s="162" t="s">
        <v>963</v>
      </c>
      <c r="E15" s="192" t="s">
        <v>966</v>
      </c>
      <c r="F15" s="192"/>
      <c r="G15" s="192"/>
      <c r="H15" s="193" t="s">
        <v>971</v>
      </c>
      <c r="I15" s="193"/>
      <c r="J15" s="193"/>
      <c r="K15" s="163"/>
      <c r="L15" s="140"/>
      <c r="M15" s="141"/>
      <c r="N15" s="143"/>
      <c r="O15" s="157"/>
    </row>
    <row r="16" spans="2:15" ht="17.25" customHeight="1" x14ac:dyDescent="0.4">
      <c r="B16" s="190" t="s">
        <v>972</v>
      </c>
      <c r="C16" s="191"/>
      <c r="D16" s="162" t="s">
        <v>963</v>
      </c>
      <c r="E16" s="192" t="s">
        <v>966</v>
      </c>
      <c r="F16" s="192"/>
      <c r="G16" s="192"/>
      <c r="H16" s="198" t="s">
        <v>973</v>
      </c>
      <c r="I16" s="198"/>
      <c r="J16" s="198"/>
      <c r="K16" s="163"/>
      <c r="L16" s="140"/>
      <c r="M16" s="141"/>
      <c r="N16" s="144"/>
      <c r="O16" s="157"/>
    </row>
    <row r="17" spans="2:15" ht="17.25" customHeight="1" x14ac:dyDescent="0.4">
      <c r="B17" s="190" t="s">
        <v>974</v>
      </c>
      <c r="C17" s="191"/>
      <c r="D17" s="162" t="s">
        <v>963</v>
      </c>
      <c r="E17" s="192" t="s">
        <v>966</v>
      </c>
      <c r="F17" s="192"/>
      <c r="G17" s="192"/>
      <c r="H17" s="193" t="s">
        <v>975</v>
      </c>
      <c r="I17" s="193"/>
      <c r="J17" s="193"/>
      <c r="K17" s="163"/>
      <c r="L17" s="145"/>
      <c r="M17" s="146"/>
      <c r="N17" s="144"/>
      <c r="O17" s="160"/>
    </row>
    <row r="18" spans="2:15" ht="17.25" customHeight="1" x14ac:dyDescent="0.4">
      <c r="B18" s="190" t="s">
        <v>976</v>
      </c>
      <c r="C18" s="191"/>
      <c r="D18" s="162" t="s">
        <v>963</v>
      </c>
      <c r="E18" s="192" t="s">
        <v>966</v>
      </c>
      <c r="F18" s="192"/>
      <c r="G18" s="192"/>
      <c r="H18" s="193" t="s">
        <v>977</v>
      </c>
      <c r="I18" s="193"/>
      <c r="J18" s="193"/>
      <c r="K18" s="163"/>
      <c r="L18" s="140"/>
      <c r="M18" s="141"/>
      <c r="N18" s="143"/>
      <c r="O18" s="157"/>
    </row>
    <row r="19" spans="2:15" ht="17.25" customHeight="1" x14ac:dyDescent="0.4">
      <c r="B19" s="190" t="s">
        <v>978</v>
      </c>
      <c r="C19" s="191"/>
      <c r="D19" s="162" t="s">
        <v>963</v>
      </c>
      <c r="E19" s="192" t="s">
        <v>966</v>
      </c>
      <c r="F19" s="192"/>
      <c r="G19" s="192"/>
      <c r="H19" s="193" t="s">
        <v>979</v>
      </c>
      <c r="I19" s="193"/>
      <c r="J19" s="193"/>
      <c r="K19" s="163"/>
      <c r="L19" s="140"/>
      <c r="M19" s="141"/>
      <c r="N19" s="143"/>
      <c r="O19" s="157"/>
    </row>
    <row r="20" spans="2:15" ht="17.25" customHeight="1" x14ac:dyDescent="0.4">
      <c r="B20" s="190" t="s">
        <v>980</v>
      </c>
      <c r="C20" s="191"/>
      <c r="D20" s="162" t="s">
        <v>963</v>
      </c>
      <c r="E20" s="192" t="s">
        <v>952</v>
      </c>
      <c r="F20" s="192"/>
      <c r="G20" s="192"/>
      <c r="H20" s="193" t="s">
        <v>981</v>
      </c>
      <c r="I20" s="193"/>
      <c r="J20" s="193"/>
      <c r="K20" s="163"/>
      <c r="L20" s="140"/>
      <c r="M20" s="141"/>
      <c r="N20" s="143"/>
      <c r="O20" s="157"/>
    </row>
    <row r="21" spans="2:15" ht="17.25" customHeight="1" x14ac:dyDescent="0.4">
      <c r="B21" s="190" t="s">
        <v>982</v>
      </c>
      <c r="C21" s="191"/>
      <c r="D21" s="162" t="s">
        <v>963</v>
      </c>
      <c r="E21" s="192" t="s">
        <v>961</v>
      </c>
      <c r="F21" s="192"/>
      <c r="G21" s="192"/>
      <c r="H21" s="193" t="s">
        <v>962</v>
      </c>
      <c r="I21" s="193"/>
      <c r="J21" s="193"/>
      <c r="K21" s="163"/>
      <c r="L21" s="140"/>
      <c r="M21" s="141"/>
      <c r="N21" s="143"/>
      <c r="O21" s="157"/>
    </row>
    <row r="22" spans="2:15" ht="17.25" customHeight="1" x14ac:dyDescent="0.4">
      <c r="B22" s="190" t="s">
        <v>983</v>
      </c>
      <c r="C22" s="191"/>
      <c r="D22" s="162" t="s">
        <v>963</v>
      </c>
      <c r="E22" s="192" t="s">
        <v>961</v>
      </c>
      <c r="F22" s="192"/>
      <c r="G22" s="192"/>
      <c r="H22" s="193" t="s">
        <v>984</v>
      </c>
      <c r="I22" s="193"/>
      <c r="J22" s="193"/>
      <c r="K22" s="163"/>
      <c r="L22" s="140"/>
      <c r="M22" s="141"/>
      <c r="N22" s="143"/>
      <c r="O22" s="157"/>
    </row>
    <row r="23" spans="2:15" ht="17.25" customHeight="1" x14ac:dyDescent="0.4">
      <c r="B23" s="190" t="s">
        <v>985</v>
      </c>
      <c r="C23" s="191"/>
      <c r="D23" s="162" t="s">
        <v>963</v>
      </c>
      <c r="E23" s="192"/>
      <c r="F23" s="192"/>
      <c r="G23" s="192"/>
      <c r="H23" s="193" t="s">
        <v>986</v>
      </c>
      <c r="I23" s="193"/>
      <c r="J23" s="193"/>
      <c r="K23" s="163"/>
      <c r="L23" s="140"/>
      <c r="M23" s="141"/>
      <c r="N23" s="143"/>
      <c r="O23" s="157"/>
    </row>
    <row r="24" spans="2:15" ht="17.25" customHeight="1" x14ac:dyDescent="0.4">
      <c r="B24" s="190" t="s">
        <v>987</v>
      </c>
      <c r="C24" s="191"/>
      <c r="D24" s="162" t="s">
        <v>963</v>
      </c>
      <c r="E24" s="192"/>
      <c r="F24" s="192"/>
      <c r="G24" s="192"/>
      <c r="H24" s="193" t="s">
        <v>988</v>
      </c>
      <c r="I24" s="193"/>
      <c r="J24" s="193"/>
      <c r="K24" s="163"/>
      <c r="L24" s="140"/>
      <c r="M24" s="141"/>
      <c r="N24" s="143"/>
      <c r="O24" s="157"/>
    </row>
    <row r="25" spans="2:15" ht="17.25" customHeight="1" x14ac:dyDescent="0.4">
      <c r="B25" s="190" t="s">
        <v>989</v>
      </c>
      <c r="C25" s="191"/>
      <c r="D25" s="162" t="s">
        <v>963</v>
      </c>
      <c r="E25" s="192"/>
      <c r="F25" s="192"/>
      <c r="G25" s="192"/>
      <c r="H25" s="193" t="s">
        <v>990</v>
      </c>
      <c r="I25" s="193"/>
      <c r="J25" s="193"/>
      <c r="K25" s="163"/>
      <c r="L25" s="140"/>
      <c r="M25" s="141"/>
      <c r="N25" s="143"/>
      <c r="O25" s="157"/>
    </row>
    <row r="26" spans="2:15" ht="17.25" customHeight="1" x14ac:dyDescent="0.4">
      <c r="B26" s="190" t="s">
        <v>991</v>
      </c>
      <c r="C26" s="191"/>
      <c r="D26" s="162" t="s">
        <v>963</v>
      </c>
      <c r="E26" s="192" t="s">
        <v>961</v>
      </c>
      <c r="F26" s="192"/>
      <c r="G26" s="192"/>
      <c r="H26" s="193" t="s">
        <v>992</v>
      </c>
      <c r="I26" s="193"/>
      <c r="J26" s="193"/>
      <c r="K26" s="163"/>
      <c r="L26" s="140"/>
      <c r="M26" s="141"/>
      <c r="N26" s="143"/>
      <c r="O26" s="157"/>
    </row>
    <row r="27" spans="2:15" ht="17.25" customHeight="1" x14ac:dyDescent="0.4">
      <c r="B27" s="190" t="s">
        <v>993</v>
      </c>
      <c r="C27" s="191"/>
      <c r="D27" s="162" t="s">
        <v>963</v>
      </c>
      <c r="E27" s="192" t="s">
        <v>954</v>
      </c>
      <c r="F27" s="192"/>
      <c r="G27" s="192"/>
      <c r="H27" s="193" t="s">
        <v>994</v>
      </c>
      <c r="I27" s="193"/>
      <c r="J27" s="193"/>
      <c r="K27" s="163"/>
      <c r="L27" s="140"/>
      <c r="M27" s="141"/>
      <c r="N27" s="143"/>
      <c r="O27" s="157"/>
    </row>
    <row r="28" spans="2:15" ht="17.25" customHeight="1" x14ac:dyDescent="0.4">
      <c r="B28" s="190" t="s">
        <v>995</v>
      </c>
      <c r="C28" s="191"/>
      <c r="D28" s="162" t="s">
        <v>963</v>
      </c>
      <c r="E28" s="192" t="s">
        <v>954</v>
      </c>
      <c r="F28" s="192"/>
      <c r="G28" s="192"/>
      <c r="H28" s="193" t="s">
        <v>996</v>
      </c>
      <c r="I28" s="193"/>
      <c r="J28" s="193"/>
      <c r="K28" s="163"/>
      <c r="L28" s="140"/>
      <c r="M28" s="141"/>
      <c r="N28" s="143"/>
      <c r="O28" s="157"/>
    </row>
    <row r="29" spans="2:15" ht="17.25" customHeight="1" x14ac:dyDescent="0.4">
      <c r="B29" s="190" t="s">
        <v>997</v>
      </c>
      <c r="C29" s="191"/>
      <c r="D29" s="162" t="s">
        <v>963</v>
      </c>
      <c r="E29" s="192" t="s">
        <v>998</v>
      </c>
      <c r="F29" s="192"/>
      <c r="G29" s="192"/>
      <c r="H29" s="193" t="s">
        <v>999</v>
      </c>
      <c r="I29" s="193"/>
      <c r="J29" s="193"/>
      <c r="K29" s="163"/>
      <c r="L29" s="140"/>
      <c r="M29" s="141"/>
      <c r="N29" s="152"/>
      <c r="O29" s="157"/>
    </row>
    <row r="30" spans="2:15" ht="17.25" customHeight="1" x14ac:dyDescent="0.4">
      <c r="B30" s="190" t="s">
        <v>1000</v>
      </c>
      <c r="C30" s="191"/>
      <c r="D30" s="162" t="s">
        <v>963</v>
      </c>
      <c r="E30" s="192"/>
      <c r="F30" s="192"/>
      <c r="G30" s="192"/>
      <c r="H30" s="193" t="s">
        <v>1001</v>
      </c>
      <c r="I30" s="193"/>
      <c r="J30" s="193"/>
      <c r="K30" s="163"/>
      <c r="L30" s="140"/>
      <c r="M30" s="141"/>
      <c r="N30" s="150"/>
      <c r="O30" s="150"/>
    </row>
    <row r="31" spans="2:15" ht="17.25" customHeight="1" x14ac:dyDescent="0.4">
      <c r="B31" s="190" t="s">
        <v>1002</v>
      </c>
      <c r="C31" s="191"/>
      <c r="D31" s="162" t="s">
        <v>1003</v>
      </c>
      <c r="E31" s="192" t="s">
        <v>998</v>
      </c>
      <c r="F31" s="192"/>
      <c r="G31" s="192"/>
      <c r="H31" s="193" t="s">
        <v>998</v>
      </c>
      <c r="I31" s="193"/>
      <c r="J31" s="193"/>
      <c r="K31" s="163"/>
      <c r="L31" s="140"/>
      <c r="M31" s="141"/>
      <c r="N31" s="150"/>
      <c r="O31" s="150"/>
    </row>
    <row r="32" spans="2:15" ht="17.25" customHeight="1" x14ac:dyDescent="0.4">
      <c r="B32" s="190" t="s">
        <v>1004</v>
      </c>
      <c r="C32" s="191"/>
      <c r="D32" s="162" t="s">
        <v>1003</v>
      </c>
      <c r="E32" s="192" t="s">
        <v>998</v>
      </c>
      <c r="F32" s="192"/>
      <c r="G32" s="192"/>
      <c r="H32" s="193" t="s">
        <v>1005</v>
      </c>
      <c r="I32" s="193"/>
      <c r="J32" s="193"/>
      <c r="K32" s="163"/>
      <c r="L32" s="140"/>
      <c r="M32" s="141"/>
      <c r="N32" s="150"/>
      <c r="O32" s="150"/>
    </row>
    <row r="33" spans="2:15" ht="17.25" customHeight="1" x14ac:dyDescent="0.4">
      <c r="B33" s="190" t="s">
        <v>1006</v>
      </c>
      <c r="C33" s="191"/>
      <c r="D33" s="162" t="s">
        <v>1003</v>
      </c>
      <c r="E33" s="192" t="s">
        <v>998</v>
      </c>
      <c r="F33" s="192"/>
      <c r="G33" s="192"/>
      <c r="H33" s="193" t="s">
        <v>1007</v>
      </c>
      <c r="I33" s="193"/>
      <c r="J33" s="193"/>
      <c r="K33" s="163"/>
      <c r="L33" s="140"/>
      <c r="M33" s="141"/>
      <c r="N33" s="144"/>
      <c r="O33" s="150"/>
    </row>
    <row r="34" spans="2:15" ht="17.25" customHeight="1" x14ac:dyDescent="0.4">
      <c r="B34" s="190" t="s">
        <v>1008</v>
      </c>
      <c r="C34" s="191"/>
      <c r="D34" s="162" t="s">
        <v>1003</v>
      </c>
      <c r="E34" s="192" t="s">
        <v>998</v>
      </c>
      <c r="F34" s="192"/>
      <c r="G34" s="192"/>
      <c r="H34" s="193" t="s">
        <v>1009</v>
      </c>
      <c r="I34" s="193"/>
      <c r="J34" s="193"/>
      <c r="K34" s="163"/>
      <c r="L34" s="140"/>
      <c r="M34" s="141"/>
      <c r="N34" s="144"/>
      <c r="O34" s="150"/>
    </row>
    <row r="35" spans="2:15" ht="17.25" customHeight="1" x14ac:dyDescent="0.4">
      <c r="B35" s="190" t="s">
        <v>1010</v>
      </c>
      <c r="C35" s="191"/>
      <c r="D35" s="162" t="s">
        <v>1003</v>
      </c>
      <c r="E35" s="192" t="s">
        <v>998</v>
      </c>
      <c r="F35" s="192"/>
      <c r="G35" s="192"/>
      <c r="H35" s="193" t="s">
        <v>1011</v>
      </c>
      <c r="I35" s="193"/>
      <c r="J35" s="193"/>
      <c r="K35" s="163"/>
      <c r="L35" s="140"/>
      <c r="M35" s="141"/>
      <c r="N35" s="144"/>
      <c r="O35" s="150"/>
    </row>
    <row r="36" spans="2:15" ht="17.25" customHeight="1" x14ac:dyDescent="0.4">
      <c r="B36" s="190" t="s">
        <v>1012</v>
      </c>
      <c r="C36" s="191"/>
      <c r="D36" s="162" t="s">
        <v>1003</v>
      </c>
      <c r="E36" s="192" t="s">
        <v>998</v>
      </c>
      <c r="F36" s="192"/>
      <c r="G36" s="192"/>
      <c r="H36" s="193" t="s">
        <v>1013</v>
      </c>
      <c r="I36" s="193"/>
      <c r="J36" s="193"/>
      <c r="K36" s="163"/>
      <c r="L36" s="140"/>
      <c r="M36" s="141"/>
      <c r="N36" s="144"/>
      <c r="O36" s="150"/>
    </row>
    <row r="37" spans="2:15" ht="17.25" customHeight="1" x14ac:dyDescent="0.4">
      <c r="B37" s="190" t="s">
        <v>1014</v>
      </c>
      <c r="C37" s="191"/>
      <c r="D37" s="162" t="s">
        <v>1003</v>
      </c>
      <c r="E37" s="192" t="s">
        <v>1015</v>
      </c>
      <c r="F37" s="192"/>
      <c r="G37" s="192"/>
      <c r="H37" s="193" t="s">
        <v>1016</v>
      </c>
      <c r="I37" s="193"/>
      <c r="J37" s="193"/>
      <c r="K37" s="163"/>
      <c r="L37" s="140"/>
      <c r="M37" s="141"/>
      <c r="N37" s="144"/>
      <c r="O37" s="150"/>
    </row>
    <row r="38" spans="2:15" ht="17.25" customHeight="1" x14ac:dyDescent="0.4">
      <c r="B38" s="190" t="s">
        <v>1017</v>
      </c>
      <c r="C38" s="191"/>
      <c r="D38" s="162" t="s">
        <v>1003</v>
      </c>
      <c r="E38" s="192" t="s">
        <v>998</v>
      </c>
      <c r="F38" s="192"/>
      <c r="G38" s="192"/>
      <c r="H38" s="193" t="s">
        <v>1005</v>
      </c>
      <c r="I38" s="193"/>
      <c r="J38" s="193"/>
      <c r="K38" s="163"/>
      <c r="L38" s="140"/>
      <c r="M38" s="140"/>
      <c r="N38" s="144"/>
      <c r="O38" s="150"/>
    </row>
    <row r="39" spans="2:15" ht="17.25" customHeight="1" x14ac:dyDescent="0.4">
      <c r="B39" s="190" t="s">
        <v>1018</v>
      </c>
      <c r="C39" s="191"/>
      <c r="D39" s="162" t="s">
        <v>1003</v>
      </c>
      <c r="E39" s="192" t="s">
        <v>952</v>
      </c>
      <c r="F39" s="192"/>
      <c r="G39" s="192"/>
      <c r="H39" s="193" t="s">
        <v>1253</v>
      </c>
      <c r="I39" s="193"/>
      <c r="J39" s="193"/>
      <c r="K39" s="163"/>
      <c r="L39" s="140"/>
      <c r="M39" s="141"/>
      <c r="N39" s="144"/>
      <c r="O39" s="150"/>
    </row>
    <row r="40" spans="2:15" ht="17.25" customHeight="1" x14ac:dyDescent="0.4">
      <c r="B40" s="190" t="s">
        <v>1019</v>
      </c>
      <c r="C40" s="191"/>
      <c r="D40" s="162" t="s">
        <v>1003</v>
      </c>
      <c r="E40" s="192"/>
      <c r="F40" s="192"/>
      <c r="G40" s="192"/>
      <c r="H40" s="193" t="s">
        <v>1020</v>
      </c>
      <c r="I40" s="193"/>
      <c r="J40" s="193"/>
      <c r="K40" s="163"/>
      <c r="L40" s="140"/>
      <c r="M40" s="141"/>
      <c r="N40" s="144"/>
      <c r="O40" s="150"/>
    </row>
    <row r="41" spans="2:15" ht="17.25" customHeight="1" x14ac:dyDescent="0.4">
      <c r="B41" s="190" t="s">
        <v>1021</v>
      </c>
      <c r="C41" s="191"/>
      <c r="D41" s="162" t="s">
        <v>1003</v>
      </c>
      <c r="E41" s="192"/>
      <c r="F41" s="192"/>
      <c r="G41" s="192"/>
      <c r="H41" s="193" t="s">
        <v>954</v>
      </c>
      <c r="I41" s="193"/>
      <c r="J41" s="193"/>
      <c r="K41" s="163"/>
      <c r="L41" s="140"/>
      <c r="M41" s="141"/>
      <c r="N41" s="144"/>
      <c r="O41" s="150"/>
    </row>
    <row r="42" spans="2:15" ht="17.25" customHeight="1" x14ac:dyDescent="0.4">
      <c r="B42" s="190" t="s">
        <v>1022</v>
      </c>
      <c r="C42" s="191"/>
      <c r="D42" s="162" t="s">
        <v>1003</v>
      </c>
      <c r="E42" s="192" t="s">
        <v>952</v>
      </c>
      <c r="F42" s="192"/>
      <c r="G42" s="192"/>
      <c r="H42" s="193" t="s">
        <v>1023</v>
      </c>
      <c r="I42" s="193"/>
      <c r="J42" s="193"/>
      <c r="K42" s="163"/>
      <c r="L42" s="140"/>
      <c r="M42" s="141"/>
      <c r="N42" s="144"/>
      <c r="O42" s="144"/>
    </row>
    <row r="43" spans="2:15" ht="17.25" customHeight="1" x14ac:dyDescent="0.4">
      <c r="B43" s="190" t="s">
        <v>1024</v>
      </c>
      <c r="C43" s="191"/>
      <c r="D43" s="162" t="s">
        <v>1003</v>
      </c>
      <c r="E43" s="192" t="s">
        <v>998</v>
      </c>
      <c r="F43" s="192"/>
      <c r="G43" s="192"/>
      <c r="H43" s="193" t="s">
        <v>1007</v>
      </c>
      <c r="I43" s="193"/>
      <c r="J43" s="193"/>
      <c r="K43" s="163"/>
      <c r="L43" s="140"/>
      <c r="M43" s="141"/>
      <c r="N43" s="144"/>
      <c r="O43" s="144"/>
    </row>
    <row r="44" spans="2:15" ht="17.25" customHeight="1" x14ac:dyDescent="0.4">
      <c r="B44" s="190" t="s">
        <v>1025</v>
      </c>
      <c r="C44" s="191"/>
      <c r="D44" s="162" t="s">
        <v>1003</v>
      </c>
      <c r="E44" s="192" t="s">
        <v>998</v>
      </c>
      <c r="F44" s="192"/>
      <c r="G44" s="192"/>
      <c r="H44" s="193" t="s">
        <v>1026</v>
      </c>
      <c r="I44" s="193"/>
      <c r="J44" s="193"/>
      <c r="K44" s="163"/>
      <c r="L44" s="140"/>
      <c r="M44" s="141"/>
      <c r="N44" s="144"/>
      <c r="O44" s="144"/>
    </row>
    <row r="45" spans="2:15" ht="17.25" customHeight="1" x14ac:dyDescent="0.4">
      <c r="B45" s="190" t="s">
        <v>1027</v>
      </c>
      <c r="C45" s="191"/>
      <c r="D45" s="162" t="s">
        <v>1003</v>
      </c>
      <c r="E45" s="192" t="s">
        <v>952</v>
      </c>
      <c r="F45" s="192"/>
      <c r="G45" s="192"/>
      <c r="H45" s="193" t="s">
        <v>1028</v>
      </c>
      <c r="I45" s="193"/>
      <c r="J45" s="193"/>
      <c r="K45" s="163"/>
      <c r="L45" s="140"/>
      <c r="M45" s="141"/>
      <c r="N45" s="144"/>
      <c r="O45" s="144"/>
    </row>
    <row r="46" spans="2:15" ht="17.25" customHeight="1" x14ac:dyDescent="0.4">
      <c r="B46" s="190" t="s">
        <v>1029</v>
      </c>
      <c r="C46" s="191"/>
      <c r="D46" s="162" t="s">
        <v>1003</v>
      </c>
      <c r="E46" s="192" t="s">
        <v>961</v>
      </c>
      <c r="F46" s="192"/>
      <c r="G46" s="192"/>
      <c r="H46" s="193" t="s">
        <v>1030</v>
      </c>
      <c r="I46" s="193"/>
      <c r="J46" s="193"/>
      <c r="K46" s="163"/>
      <c r="L46" s="140"/>
      <c r="M46" s="141"/>
      <c r="N46" s="144"/>
      <c r="O46" s="144"/>
    </row>
    <row r="47" spans="2:15" ht="17.25" customHeight="1" x14ac:dyDescent="0.4">
      <c r="B47" s="190" t="s">
        <v>1031</v>
      </c>
      <c r="C47" s="191"/>
      <c r="D47" s="162" t="s">
        <v>1003</v>
      </c>
      <c r="E47" s="192" t="s">
        <v>961</v>
      </c>
      <c r="F47" s="192"/>
      <c r="G47" s="192"/>
      <c r="H47" s="193" t="s">
        <v>1032</v>
      </c>
      <c r="I47" s="193"/>
      <c r="J47" s="193"/>
      <c r="K47" s="163"/>
      <c r="L47" s="140"/>
      <c r="M47" s="141"/>
      <c r="N47" s="144"/>
      <c r="O47" s="144"/>
    </row>
    <row r="48" spans="2:15" ht="17.25" customHeight="1" x14ac:dyDescent="0.4">
      <c r="B48" s="190" t="s">
        <v>1033</v>
      </c>
      <c r="C48" s="191"/>
      <c r="D48" s="162" t="s">
        <v>1003</v>
      </c>
      <c r="E48" s="192"/>
      <c r="F48" s="192"/>
      <c r="G48" s="192"/>
      <c r="H48" s="193" t="s">
        <v>1034</v>
      </c>
      <c r="I48" s="193"/>
      <c r="J48" s="193"/>
      <c r="K48" s="163"/>
      <c r="L48" s="140"/>
      <c r="M48" s="141"/>
      <c r="N48" s="144"/>
      <c r="O48" s="144"/>
    </row>
    <row r="49" spans="2:15" ht="17.25" customHeight="1" x14ac:dyDescent="0.4">
      <c r="B49" s="190" t="s">
        <v>1035</v>
      </c>
      <c r="C49" s="191"/>
      <c r="D49" s="162" t="s">
        <v>1003</v>
      </c>
      <c r="E49" s="192" t="s">
        <v>952</v>
      </c>
      <c r="F49" s="192"/>
      <c r="G49" s="192"/>
      <c r="H49" s="193" t="s">
        <v>1036</v>
      </c>
      <c r="I49" s="193"/>
      <c r="J49" s="193"/>
      <c r="K49" s="163"/>
      <c r="L49" s="140"/>
      <c r="M49" s="141"/>
      <c r="N49" s="144"/>
      <c r="O49" s="144"/>
    </row>
    <row r="50" spans="2:15" ht="17.25" customHeight="1" x14ac:dyDescent="0.4">
      <c r="B50" s="190" t="s">
        <v>1037</v>
      </c>
      <c r="C50" s="191"/>
      <c r="D50" s="162" t="s">
        <v>1003</v>
      </c>
      <c r="E50" s="192" t="s">
        <v>952</v>
      </c>
      <c r="F50" s="192"/>
      <c r="G50" s="192"/>
      <c r="H50" s="193" t="s">
        <v>1028</v>
      </c>
      <c r="I50" s="193"/>
      <c r="J50" s="193"/>
      <c r="K50" s="163"/>
      <c r="L50" s="140"/>
      <c r="M50" s="141"/>
      <c r="N50" s="144"/>
      <c r="O50" s="144"/>
    </row>
    <row r="51" spans="2:15" ht="17.25" customHeight="1" x14ac:dyDescent="0.4">
      <c r="B51" s="190" t="s">
        <v>1038</v>
      </c>
      <c r="C51" s="191"/>
      <c r="D51" s="162" t="s">
        <v>1003</v>
      </c>
      <c r="E51" s="192" t="s">
        <v>998</v>
      </c>
      <c r="F51" s="192"/>
      <c r="G51" s="192"/>
      <c r="H51" s="193" t="s">
        <v>1009</v>
      </c>
      <c r="I51" s="193"/>
      <c r="J51" s="193"/>
      <c r="K51" s="163"/>
      <c r="L51" s="140"/>
      <c r="M51" s="141"/>
      <c r="N51" s="144"/>
      <c r="O51" s="144"/>
    </row>
    <row r="52" spans="2:15" ht="17.25" customHeight="1" x14ac:dyDescent="0.4">
      <c r="B52" s="190" t="s">
        <v>1039</v>
      </c>
      <c r="C52" s="191"/>
      <c r="D52" s="162" t="s">
        <v>1003</v>
      </c>
      <c r="E52" s="192" t="s">
        <v>961</v>
      </c>
      <c r="F52" s="192"/>
      <c r="G52" s="192"/>
      <c r="H52" s="193" t="s">
        <v>1040</v>
      </c>
      <c r="I52" s="193"/>
      <c r="J52" s="193"/>
      <c r="K52" s="163"/>
      <c r="L52" s="140"/>
      <c r="M52" s="141"/>
      <c r="N52" s="144"/>
      <c r="O52" s="144"/>
    </row>
    <row r="53" spans="2:15" ht="17.25" customHeight="1" x14ac:dyDescent="0.4">
      <c r="B53" s="190" t="s">
        <v>1041</v>
      </c>
      <c r="C53" s="191"/>
      <c r="D53" s="162" t="s">
        <v>1003</v>
      </c>
      <c r="E53" s="192" t="s">
        <v>952</v>
      </c>
      <c r="F53" s="192"/>
      <c r="G53" s="192"/>
      <c r="H53" s="193" t="s">
        <v>964</v>
      </c>
      <c r="I53" s="193"/>
      <c r="J53" s="193"/>
      <c r="K53" s="163"/>
      <c r="L53" s="140"/>
      <c r="M53" s="141"/>
      <c r="N53" s="144"/>
      <c r="O53" s="144"/>
    </row>
    <row r="54" spans="2:15" ht="17.25" customHeight="1" x14ac:dyDescent="0.4">
      <c r="B54" s="190" t="s">
        <v>1042</v>
      </c>
      <c r="C54" s="191"/>
      <c r="D54" s="162" t="s">
        <v>1003</v>
      </c>
      <c r="E54" s="192"/>
      <c r="F54" s="192"/>
      <c r="G54" s="192"/>
      <c r="H54" s="193" t="s">
        <v>1043</v>
      </c>
      <c r="I54" s="193"/>
      <c r="J54" s="193"/>
      <c r="K54" s="163"/>
      <c r="L54" s="140"/>
      <c r="M54" s="141"/>
      <c r="N54" s="144"/>
      <c r="O54" s="144"/>
    </row>
    <row r="55" spans="2:15" ht="17.25" customHeight="1" x14ac:dyDescent="0.4">
      <c r="B55" s="190" t="s">
        <v>1044</v>
      </c>
      <c r="C55" s="191"/>
      <c r="D55" s="162" t="s">
        <v>1003</v>
      </c>
      <c r="E55" s="192"/>
      <c r="F55" s="192"/>
      <c r="G55" s="192"/>
      <c r="H55" s="193" t="s">
        <v>1034</v>
      </c>
      <c r="I55" s="193"/>
      <c r="J55" s="193"/>
      <c r="K55" s="163"/>
      <c r="L55" s="140"/>
      <c r="M55" s="141"/>
      <c r="N55" s="144"/>
      <c r="O55" s="144"/>
    </row>
    <row r="56" spans="2:15" ht="17.25" customHeight="1" x14ac:dyDescent="0.4">
      <c r="B56" s="190" t="s">
        <v>1045</v>
      </c>
      <c r="C56" s="191"/>
      <c r="D56" s="162" t="s">
        <v>1003</v>
      </c>
      <c r="E56" s="192"/>
      <c r="F56" s="192"/>
      <c r="G56" s="192"/>
      <c r="H56" s="193" t="s">
        <v>1046</v>
      </c>
      <c r="I56" s="193"/>
      <c r="J56" s="193"/>
      <c r="K56" s="163"/>
      <c r="L56" s="140"/>
      <c r="M56" s="141"/>
      <c r="N56" s="144"/>
      <c r="O56" s="144"/>
    </row>
    <row r="57" spans="2:15" ht="17.25" customHeight="1" x14ac:dyDescent="0.4">
      <c r="B57" s="190" t="s">
        <v>1047</v>
      </c>
      <c r="C57" s="191"/>
      <c r="D57" s="162" t="s">
        <v>1003</v>
      </c>
      <c r="E57" s="192" t="s">
        <v>961</v>
      </c>
      <c r="F57" s="192"/>
      <c r="G57" s="192"/>
      <c r="H57" s="193" t="s">
        <v>1040</v>
      </c>
      <c r="I57" s="193"/>
      <c r="J57" s="193"/>
      <c r="K57" s="163"/>
      <c r="L57" s="140"/>
      <c r="M57" s="141"/>
      <c r="N57" s="144"/>
      <c r="O57" s="144"/>
    </row>
    <row r="58" spans="2:15" ht="17.25" customHeight="1" x14ac:dyDescent="0.4">
      <c r="B58" s="190" t="s">
        <v>1048</v>
      </c>
      <c r="C58" s="191"/>
      <c r="D58" s="162" t="s">
        <v>1003</v>
      </c>
      <c r="E58" s="192" t="s">
        <v>961</v>
      </c>
      <c r="F58" s="192"/>
      <c r="G58" s="192"/>
      <c r="H58" s="193" t="s">
        <v>1049</v>
      </c>
      <c r="I58" s="193"/>
      <c r="J58" s="193"/>
      <c r="K58" s="163"/>
      <c r="L58" s="140"/>
      <c r="M58" s="141"/>
      <c r="N58" s="144"/>
      <c r="O58" s="150"/>
    </row>
    <row r="59" spans="2:15" ht="17.25" customHeight="1" x14ac:dyDescent="0.4">
      <c r="B59" s="190" t="s">
        <v>1050</v>
      </c>
      <c r="C59" s="191"/>
      <c r="D59" s="162" t="s">
        <v>1003</v>
      </c>
      <c r="E59" s="192" t="s">
        <v>961</v>
      </c>
      <c r="F59" s="192"/>
      <c r="G59" s="192"/>
      <c r="H59" s="193" t="s">
        <v>1051</v>
      </c>
      <c r="I59" s="193"/>
      <c r="J59" s="193"/>
      <c r="K59" s="163"/>
      <c r="L59" s="140"/>
      <c r="M59" s="141"/>
      <c r="N59" s="144"/>
      <c r="O59" s="150"/>
    </row>
    <row r="60" spans="2:15" ht="17.25" customHeight="1" x14ac:dyDescent="0.4">
      <c r="B60" s="190" t="s">
        <v>1052</v>
      </c>
      <c r="C60" s="191"/>
      <c r="D60" s="162" t="s">
        <v>1003</v>
      </c>
      <c r="E60" s="192" t="s">
        <v>961</v>
      </c>
      <c r="F60" s="192"/>
      <c r="G60" s="192"/>
      <c r="H60" s="193" t="s">
        <v>1053</v>
      </c>
      <c r="I60" s="193"/>
      <c r="J60" s="193"/>
      <c r="K60" s="163"/>
      <c r="L60" s="140"/>
      <c r="M60" s="141"/>
      <c r="N60" s="144"/>
      <c r="O60" s="157"/>
    </row>
    <row r="61" spans="2:15" ht="17.25" customHeight="1" x14ac:dyDescent="0.4">
      <c r="B61" s="190" t="s">
        <v>1054</v>
      </c>
      <c r="C61" s="191"/>
      <c r="D61" s="162" t="s">
        <v>1003</v>
      </c>
      <c r="E61" s="192" t="s">
        <v>959</v>
      </c>
      <c r="F61" s="192"/>
      <c r="G61" s="192"/>
      <c r="H61" s="193" t="s">
        <v>1055</v>
      </c>
      <c r="I61" s="193"/>
      <c r="J61" s="193"/>
      <c r="K61" s="163"/>
      <c r="L61" s="140"/>
      <c r="M61" s="141"/>
      <c r="N61" s="144"/>
      <c r="O61" s="150"/>
    </row>
    <row r="62" spans="2:15" ht="17.25" customHeight="1" x14ac:dyDescent="0.4">
      <c r="B62" s="190" t="s">
        <v>1056</v>
      </c>
      <c r="C62" s="191"/>
      <c r="D62" s="162" t="s">
        <v>1003</v>
      </c>
      <c r="E62" s="192"/>
      <c r="F62" s="192"/>
      <c r="G62" s="192"/>
      <c r="H62" s="193" t="s">
        <v>1032</v>
      </c>
      <c r="I62" s="193"/>
      <c r="J62" s="193"/>
      <c r="K62" s="163"/>
      <c r="L62" s="140"/>
      <c r="M62" s="141"/>
      <c r="N62" s="144"/>
      <c r="O62" s="150"/>
    </row>
    <row r="63" spans="2:15" ht="17.25" customHeight="1" x14ac:dyDescent="0.4">
      <c r="B63" s="190" t="s">
        <v>1057</v>
      </c>
      <c r="C63" s="191"/>
      <c r="D63" s="162" t="s">
        <v>1003</v>
      </c>
      <c r="E63" s="192" t="s">
        <v>998</v>
      </c>
      <c r="F63" s="192"/>
      <c r="G63" s="192"/>
      <c r="H63" s="193" t="s">
        <v>1058</v>
      </c>
      <c r="I63" s="193"/>
      <c r="J63" s="193"/>
      <c r="K63" s="163"/>
      <c r="L63" s="140"/>
      <c r="M63" s="141"/>
      <c r="N63" s="144"/>
      <c r="O63" s="150"/>
    </row>
    <row r="64" spans="2:15" ht="17.25" customHeight="1" x14ac:dyDescent="0.4">
      <c r="B64" s="190" t="s">
        <v>1059</v>
      </c>
      <c r="C64" s="191"/>
      <c r="D64" s="162" t="s">
        <v>1003</v>
      </c>
      <c r="E64" s="192" t="s">
        <v>952</v>
      </c>
      <c r="F64" s="192"/>
      <c r="G64" s="192"/>
      <c r="H64" s="193" t="s">
        <v>1060</v>
      </c>
      <c r="I64" s="193"/>
      <c r="J64" s="193"/>
      <c r="K64" s="163"/>
      <c r="L64" s="140"/>
      <c r="M64" s="148"/>
      <c r="N64" s="144"/>
      <c r="O64" s="150"/>
    </row>
    <row r="65" spans="2:15" ht="17.25" customHeight="1" x14ac:dyDescent="0.4">
      <c r="B65" s="190" t="s">
        <v>1061</v>
      </c>
      <c r="C65" s="191"/>
      <c r="D65" s="162" t="s">
        <v>1003</v>
      </c>
      <c r="E65" s="192" t="s">
        <v>952</v>
      </c>
      <c r="F65" s="192"/>
      <c r="G65" s="192"/>
      <c r="H65" s="193" t="s">
        <v>1062</v>
      </c>
      <c r="I65" s="193"/>
      <c r="J65" s="193"/>
      <c r="K65" s="163"/>
      <c r="L65" s="140"/>
      <c r="M65" s="148"/>
      <c r="N65" s="144"/>
      <c r="O65" s="157"/>
    </row>
    <row r="66" spans="2:15" ht="17.25" customHeight="1" x14ac:dyDescent="0.4">
      <c r="B66" s="190" t="s">
        <v>1063</v>
      </c>
      <c r="C66" s="191"/>
      <c r="D66" s="162" t="s">
        <v>1003</v>
      </c>
      <c r="E66" s="192" t="s">
        <v>952</v>
      </c>
      <c r="F66" s="192"/>
      <c r="G66" s="192"/>
      <c r="H66" s="193" t="s">
        <v>1064</v>
      </c>
      <c r="I66" s="193"/>
      <c r="J66" s="193"/>
      <c r="K66" s="163"/>
      <c r="L66" s="140"/>
      <c r="M66" s="151"/>
      <c r="N66" s="144"/>
      <c r="O66" s="157"/>
    </row>
    <row r="67" spans="2:15" ht="17.25" customHeight="1" x14ac:dyDescent="0.4">
      <c r="B67" s="190" t="s">
        <v>1065</v>
      </c>
      <c r="C67" s="191"/>
      <c r="D67" s="162" t="s">
        <v>1003</v>
      </c>
      <c r="E67" s="192" t="s">
        <v>952</v>
      </c>
      <c r="F67" s="192"/>
      <c r="G67" s="192"/>
      <c r="H67" s="193" t="s">
        <v>1066</v>
      </c>
      <c r="I67" s="193"/>
      <c r="J67" s="193"/>
      <c r="K67" s="163"/>
      <c r="L67" s="140"/>
      <c r="M67" s="141"/>
      <c r="N67" s="144"/>
      <c r="O67" s="150"/>
    </row>
    <row r="68" spans="2:15" ht="17.25" customHeight="1" x14ac:dyDescent="0.4">
      <c r="B68" s="190" t="s">
        <v>1067</v>
      </c>
      <c r="C68" s="191"/>
      <c r="D68" s="162" t="s">
        <v>1003</v>
      </c>
      <c r="E68" s="192" t="s">
        <v>954</v>
      </c>
      <c r="F68" s="192"/>
      <c r="G68" s="192"/>
      <c r="H68" s="193" t="s">
        <v>1068</v>
      </c>
      <c r="I68" s="193"/>
      <c r="J68" s="193"/>
      <c r="K68" s="163"/>
      <c r="L68" s="140"/>
      <c r="M68" s="141"/>
      <c r="N68" s="144"/>
      <c r="O68" s="150"/>
    </row>
    <row r="69" spans="2:15" ht="17.25" customHeight="1" x14ac:dyDescent="0.4">
      <c r="B69" s="190" t="s">
        <v>1069</v>
      </c>
      <c r="C69" s="191"/>
      <c r="D69" s="162" t="s">
        <v>1003</v>
      </c>
      <c r="E69" s="192" t="s">
        <v>954</v>
      </c>
      <c r="F69" s="192"/>
      <c r="G69" s="192"/>
      <c r="H69" s="193" t="s">
        <v>1070</v>
      </c>
      <c r="I69" s="193"/>
      <c r="J69" s="193"/>
      <c r="K69" s="163"/>
      <c r="L69" s="141"/>
      <c r="M69" s="141"/>
      <c r="N69" s="144"/>
      <c r="O69" s="150"/>
    </row>
    <row r="70" spans="2:15" ht="17.25" customHeight="1" x14ac:dyDescent="0.4">
      <c r="B70" s="190" t="s">
        <v>1071</v>
      </c>
      <c r="C70" s="191"/>
      <c r="D70" s="162" t="s">
        <v>1003</v>
      </c>
      <c r="E70" s="192" t="s">
        <v>954</v>
      </c>
      <c r="F70" s="192"/>
      <c r="G70" s="192"/>
      <c r="H70" s="193" t="s">
        <v>1072</v>
      </c>
      <c r="I70" s="193"/>
      <c r="J70" s="193"/>
      <c r="K70" s="163"/>
      <c r="L70" s="140"/>
      <c r="M70" s="141"/>
      <c r="N70" s="144"/>
      <c r="O70" s="150"/>
    </row>
    <row r="71" spans="2:15" ht="17.25" customHeight="1" x14ac:dyDescent="0.4">
      <c r="B71" s="190" t="s">
        <v>1073</v>
      </c>
      <c r="C71" s="191"/>
      <c r="D71" s="162" t="s">
        <v>1003</v>
      </c>
      <c r="E71" s="192" t="s">
        <v>954</v>
      </c>
      <c r="F71" s="192"/>
      <c r="G71" s="192"/>
      <c r="H71" s="193" t="s">
        <v>1074</v>
      </c>
      <c r="I71" s="193"/>
      <c r="J71" s="193"/>
      <c r="K71" s="163"/>
      <c r="L71" s="140"/>
      <c r="M71" s="141"/>
      <c r="N71" s="144"/>
      <c r="O71" s="157"/>
    </row>
    <row r="72" spans="2:15" ht="17.25" customHeight="1" x14ac:dyDescent="0.4">
      <c r="B72" s="190" t="s">
        <v>1075</v>
      </c>
      <c r="C72" s="191"/>
      <c r="D72" s="162" t="s">
        <v>1003</v>
      </c>
      <c r="E72" s="192" t="s">
        <v>954</v>
      </c>
      <c r="F72" s="192"/>
      <c r="G72" s="192"/>
      <c r="H72" s="193" t="s">
        <v>1076</v>
      </c>
      <c r="I72" s="193"/>
      <c r="J72" s="193"/>
      <c r="K72" s="163"/>
      <c r="L72" s="140"/>
      <c r="M72" s="141"/>
      <c r="N72" s="141"/>
      <c r="O72" s="157"/>
    </row>
    <row r="73" spans="2:15" ht="17.25" customHeight="1" x14ac:dyDescent="0.4">
      <c r="B73" s="190" t="s">
        <v>1057</v>
      </c>
      <c r="C73" s="191"/>
      <c r="D73" s="162" t="s">
        <v>1003</v>
      </c>
      <c r="E73" s="192" t="s">
        <v>998</v>
      </c>
      <c r="F73" s="192"/>
      <c r="G73" s="192"/>
      <c r="H73" s="193" t="s">
        <v>1058</v>
      </c>
      <c r="I73" s="193"/>
      <c r="J73" s="193"/>
      <c r="K73" s="163"/>
      <c r="L73" s="140"/>
      <c r="M73" s="141"/>
      <c r="N73" s="144"/>
      <c r="O73" s="157"/>
    </row>
    <row r="74" spans="2:15" ht="17.25" customHeight="1" x14ac:dyDescent="0.4">
      <c r="B74" s="190" t="s">
        <v>1077</v>
      </c>
      <c r="C74" s="191"/>
      <c r="D74" s="162" t="s">
        <v>1078</v>
      </c>
      <c r="E74" s="192" t="s">
        <v>952</v>
      </c>
      <c r="F74" s="192"/>
      <c r="G74" s="192"/>
      <c r="H74" s="193" t="s">
        <v>1079</v>
      </c>
      <c r="I74" s="193"/>
      <c r="J74" s="193"/>
      <c r="K74" s="163"/>
      <c r="L74" s="140"/>
      <c r="M74" s="141"/>
      <c r="N74" s="144"/>
      <c r="O74" s="150"/>
    </row>
    <row r="75" spans="2:15" ht="17.25" customHeight="1" x14ac:dyDescent="0.4">
      <c r="B75" s="190" t="s">
        <v>1080</v>
      </c>
      <c r="C75" s="191"/>
      <c r="D75" s="162" t="s">
        <v>1078</v>
      </c>
      <c r="E75" s="192"/>
      <c r="F75" s="192"/>
      <c r="G75" s="192"/>
      <c r="H75" s="193" t="s">
        <v>1081</v>
      </c>
      <c r="I75" s="193"/>
      <c r="J75" s="193"/>
      <c r="K75" s="163"/>
      <c r="L75" s="141"/>
      <c r="M75" s="141"/>
      <c r="N75" s="144"/>
      <c r="O75" s="157"/>
    </row>
    <row r="76" spans="2:15" ht="17.25" customHeight="1" x14ac:dyDescent="0.4">
      <c r="B76" s="190" t="s">
        <v>1082</v>
      </c>
      <c r="C76" s="191"/>
      <c r="D76" s="162" t="s">
        <v>1078</v>
      </c>
      <c r="E76" s="192" t="s">
        <v>1083</v>
      </c>
      <c r="F76" s="192"/>
      <c r="G76" s="192"/>
      <c r="H76" s="193" t="s">
        <v>1084</v>
      </c>
      <c r="I76" s="193"/>
      <c r="J76" s="193"/>
      <c r="K76" s="163"/>
      <c r="L76" s="141"/>
      <c r="M76" s="141"/>
      <c r="N76" s="144"/>
      <c r="O76" s="150"/>
    </row>
    <row r="77" spans="2:15" ht="17.25" customHeight="1" x14ac:dyDescent="0.4">
      <c r="B77" s="190" t="s">
        <v>1085</v>
      </c>
      <c r="C77" s="191"/>
      <c r="D77" s="162" t="s">
        <v>1078</v>
      </c>
      <c r="E77" s="192"/>
      <c r="F77" s="192"/>
      <c r="G77" s="192"/>
      <c r="H77" s="193" t="s">
        <v>1020</v>
      </c>
      <c r="I77" s="193"/>
      <c r="J77" s="193"/>
      <c r="K77" s="163"/>
      <c r="L77" s="141"/>
      <c r="M77" s="141"/>
      <c r="N77" s="144"/>
      <c r="O77" s="150"/>
    </row>
    <row r="78" spans="2:15" ht="17.25" customHeight="1" x14ac:dyDescent="0.4">
      <c r="B78" s="190" t="s">
        <v>1086</v>
      </c>
      <c r="C78" s="191"/>
      <c r="D78" s="162" t="s">
        <v>1078</v>
      </c>
      <c r="E78" s="192"/>
      <c r="F78" s="192"/>
      <c r="G78" s="192"/>
      <c r="H78" s="193" t="s">
        <v>955</v>
      </c>
      <c r="I78" s="193"/>
      <c r="J78" s="193"/>
      <c r="K78" s="163"/>
      <c r="L78" s="141"/>
      <c r="M78" s="141"/>
      <c r="N78" s="144"/>
      <c r="O78" s="150"/>
    </row>
    <row r="79" spans="2:15" ht="17.25" customHeight="1" x14ac:dyDescent="0.4">
      <c r="B79" s="190" t="s">
        <v>1087</v>
      </c>
      <c r="C79" s="191"/>
      <c r="D79" s="162" t="s">
        <v>1078</v>
      </c>
      <c r="E79" s="192"/>
      <c r="F79" s="192"/>
      <c r="G79" s="192"/>
      <c r="H79" s="193" t="s">
        <v>1088</v>
      </c>
      <c r="I79" s="193"/>
      <c r="J79" s="193"/>
      <c r="K79" s="163"/>
      <c r="L79" s="140"/>
      <c r="M79" s="141"/>
      <c r="N79" s="144"/>
      <c r="O79" s="150"/>
    </row>
    <row r="80" spans="2:15" ht="17.25" customHeight="1" x14ac:dyDescent="0.4">
      <c r="B80" s="190" t="s">
        <v>1089</v>
      </c>
      <c r="C80" s="191"/>
      <c r="D80" s="162" t="s">
        <v>1078</v>
      </c>
      <c r="E80" s="192" t="s">
        <v>998</v>
      </c>
      <c r="F80" s="192"/>
      <c r="G80" s="192"/>
      <c r="H80" s="193" t="s">
        <v>1090</v>
      </c>
      <c r="I80" s="193"/>
      <c r="J80" s="193"/>
      <c r="K80" s="163"/>
      <c r="L80" s="140"/>
      <c r="M80" s="141"/>
      <c r="N80" s="144"/>
      <c r="O80" s="150"/>
    </row>
    <row r="81" spans="2:15" ht="17.25" customHeight="1" x14ac:dyDescent="0.4">
      <c r="B81" s="190" t="s">
        <v>1091</v>
      </c>
      <c r="C81" s="191"/>
      <c r="D81" s="162" t="s">
        <v>1078</v>
      </c>
      <c r="E81" s="192" t="s">
        <v>959</v>
      </c>
      <c r="F81" s="192"/>
      <c r="G81" s="192"/>
      <c r="H81" s="193" t="s">
        <v>1092</v>
      </c>
      <c r="I81" s="193"/>
      <c r="J81" s="193"/>
      <c r="K81" s="163"/>
      <c r="L81" s="141"/>
      <c r="M81" s="141"/>
      <c r="N81" s="144"/>
      <c r="O81" s="150"/>
    </row>
    <row r="82" spans="2:15" ht="17.25" customHeight="1" x14ac:dyDescent="0.4">
      <c r="B82" s="190" t="s">
        <v>1093</v>
      </c>
      <c r="C82" s="191"/>
      <c r="D82" s="162" t="s">
        <v>1078</v>
      </c>
      <c r="E82" s="192" t="s">
        <v>961</v>
      </c>
      <c r="F82" s="192"/>
      <c r="G82" s="192"/>
      <c r="H82" s="193" t="s">
        <v>1094</v>
      </c>
      <c r="I82" s="193"/>
      <c r="J82" s="193"/>
      <c r="K82" s="163"/>
      <c r="L82" s="140"/>
      <c r="M82" s="141"/>
      <c r="N82" s="144"/>
      <c r="O82" s="150"/>
    </row>
    <row r="83" spans="2:15" ht="17.25" customHeight="1" x14ac:dyDescent="0.4">
      <c r="B83" s="190" t="s">
        <v>1095</v>
      </c>
      <c r="C83" s="191"/>
      <c r="D83" s="162" t="s">
        <v>1078</v>
      </c>
      <c r="E83" s="192" t="s">
        <v>1015</v>
      </c>
      <c r="F83" s="192"/>
      <c r="G83" s="192"/>
      <c r="H83" s="193" t="s">
        <v>1096</v>
      </c>
      <c r="I83" s="193"/>
      <c r="J83" s="193"/>
      <c r="K83" s="163"/>
      <c r="L83" s="140"/>
      <c r="M83" s="141"/>
      <c r="N83" s="144"/>
      <c r="O83" s="150"/>
    </row>
    <row r="84" spans="2:15" ht="17.25" customHeight="1" x14ac:dyDescent="0.4">
      <c r="B84" s="190" t="s">
        <v>1097</v>
      </c>
      <c r="C84" s="191"/>
      <c r="D84" s="162" t="s">
        <v>1078</v>
      </c>
      <c r="E84" s="192" t="s">
        <v>1015</v>
      </c>
      <c r="F84" s="192"/>
      <c r="G84" s="192"/>
      <c r="H84" s="193" t="s">
        <v>1098</v>
      </c>
      <c r="I84" s="193"/>
      <c r="J84" s="193"/>
      <c r="K84" s="163"/>
      <c r="L84" s="140"/>
      <c r="M84" s="141"/>
      <c r="N84" s="144"/>
      <c r="O84" s="157"/>
    </row>
    <row r="85" spans="2:15" ht="17.25" customHeight="1" x14ac:dyDescent="0.4">
      <c r="B85" s="190" t="s">
        <v>1099</v>
      </c>
      <c r="C85" s="191"/>
      <c r="D85" s="162" t="s">
        <v>1078</v>
      </c>
      <c r="E85" s="192" t="s">
        <v>1015</v>
      </c>
      <c r="F85" s="192"/>
      <c r="G85" s="192"/>
      <c r="H85" s="193" t="s">
        <v>1100</v>
      </c>
      <c r="I85" s="193"/>
      <c r="J85" s="193"/>
      <c r="K85" s="163"/>
      <c r="L85" s="140"/>
      <c r="M85" s="141"/>
      <c r="N85" s="144"/>
      <c r="O85" s="157"/>
    </row>
    <row r="86" spans="2:15" ht="17.25" customHeight="1" x14ac:dyDescent="0.4">
      <c r="B86" s="190" t="s">
        <v>1101</v>
      </c>
      <c r="C86" s="191"/>
      <c r="D86" s="162" t="s">
        <v>1078</v>
      </c>
      <c r="E86" s="192" t="s">
        <v>1015</v>
      </c>
      <c r="F86" s="192"/>
      <c r="G86" s="192"/>
      <c r="H86" s="193" t="s">
        <v>1102</v>
      </c>
      <c r="I86" s="193"/>
      <c r="J86" s="193"/>
      <c r="K86" s="163"/>
      <c r="L86" s="141"/>
      <c r="M86" s="141"/>
      <c r="N86" s="144"/>
      <c r="O86" s="150"/>
    </row>
    <row r="87" spans="2:15" ht="17.25" customHeight="1" x14ac:dyDescent="0.4">
      <c r="B87" s="190" t="s">
        <v>1103</v>
      </c>
      <c r="C87" s="191"/>
      <c r="D87" s="162" t="s">
        <v>1078</v>
      </c>
      <c r="E87" s="192" t="s">
        <v>1015</v>
      </c>
      <c r="F87" s="192"/>
      <c r="G87" s="192"/>
      <c r="H87" s="193" t="s">
        <v>1104</v>
      </c>
      <c r="I87" s="193"/>
      <c r="J87" s="193"/>
      <c r="K87" s="163"/>
      <c r="L87" s="141"/>
      <c r="M87" s="147"/>
      <c r="N87" s="144"/>
      <c r="O87" s="150"/>
    </row>
    <row r="88" spans="2:15" ht="17.25" customHeight="1" x14ac:dyDescent="0.4">
      <c r="B88" s="190" t="s">
        <v>1105</v>
      </c>
      <c r="C88" s="191"/>
      <c r="D88" s="162" t="s">
        <v>1078</v>
      </c>
      <c r="E88" s="192" t="s">
        <v>1015</v>
      </c>
      <c r="F88" s="192"/>
      <c r="G88" s="192"/>
      <c r="H88" s="193" t="s">
        <v>1106</v>
      </c>
      <c r="I88" s="193"/>
      <c r="J88" s="193"/>
      <c r="K88" s="163"/>
      <c r="L88" s="141"/>
      <c r="M88" s="141"/>
      <c r="N88" s="144"/>
      <c r="O88" s="150"/>
    </row>
    <row r="89" spans="2:15" ht="17.25" customHeight="1" x14ac:dyDescent="0.4">
      <c r="B89" s="190" t="s">
        <v>1107</v>
      </c>
      <c r="C89" s="191"/>
      <c r="D89" s="162" t="s">
        <v>1078</v>
      </c>
      <c r="E89" s="192" t="s">
        <v>1015</v>
      </c>
      <c r="F89" s="192"/>
      <c r="G89" s="192"/>
      <c r="H89" s="193" t="s">
        <v>1108</v>
      </c>
      <c r="I89" s="193"/>
      <c r="J89" s="193"/>
      <c r="K89" s="163"/>
      <c r="L89" s="141"/>
      <c r="M89" s="148"/>
      <c r="N89" s="144"/>
      <c r="O89" s="150"/>
    </row>
    <row r="90" spans="2:15" ht="17.25" customHeight="1" x14ac:dyDescent="0.4">
      <c r="B90" s="190" t="s">
        <v>1109</v>
      </c>
      <c r="C90" s="191"/>
      <c r="D90" s="162" t="s">
        <v>1110</v>
      </c>
      <c r="E90" s="192" t="s">
        <v>1111</v>
      </c>
      <c r="F90" s="192"/>
      <c r="G90" s="192"/>
      <c r="H90" s="193" t="s">
        <v>1112</v>
      </c>
      <c r="I90" s="193"/>
      <c r="J90" s="193"/>
      <c r="K90" s="163"/>
      <c r="L90" s="140"/>
      <c r="M90" s="141"/>
      <c r="N90" s="144"/>
      <c r="O90" s="150"/>
    </row>
    <row r="91" spans="2:15" ht="17.25" customHeight="1" x14ac:dyDescent="0.4">
      <c r="B91" s="190" t="s">
        <v>1113</v>
      </c>
      <c r="C91" s="191"/>
      <c r="D91" s="162" t="s">
        <v>1110</v>
      </c>
      <c r="E91" s="192" t="s">
        <v>1111</v>
      </c>
      <c r="F91" s="192"/>
      <c r="G91" s="192"/>
      <c r="H91" s="193" t="s">
        <v>1114</v>
      </c>
      <c r="I91" s="193"/>
      <c r="J91" s="193"/>
      <c r="K91" s="163"/>
      <c r="L91" s="140"/>
      <c r="M91" s="141"/>
      <c r="N91" s="144"/>
      <c r="O91" s="150"/>
    </row>
    <row r="92" spans="2:15" ht="17.25" customHeight="1" x14ac:dyDescent="0.4">
      <c r="B92" s="190" t="s">
        <v>1115</v>
      </c>
      <c r="C92" s="191"/>
      <c r="D92" s="162" t="s">
        <v>1110</v>
      </c>
      <c r="E92" s="192" t="s">
        <v>1111</v>
      </c>
      <c r="F92" s="192"/>
      <c r="G92" s="192"/>
      <c r="H92" s="193" t="s">
        <v>1116</v>
      </c>
      <c r="I92" s="193"/>
      <c r="J92" s="193"/>
      <c r="K92" s="163"/>
      <c r="L92" s="140"/>
      <c r="M92" s="141"/>
      <c r="N92" s="144"/>
      <c r="O92" s="150"/>
    </row>
    <row r="93" spans="2:15" ht="17.25" customHeight="1" x14ac:dyDescent="0.4">
      <c r="B93" s="190" t="s">
        <v>1117</v>
      </c>
      <c r="C93" s="191"/>
      <c r="D93" s="162" t="s">
        <v>1110</v>
      </c>
      <c r="E93" s="192" t="s">
        <v>1111</v>
      </c>
      <c r="F93" s="192"/>
      <c r="G93" s="192"/>
      <c r="H93" s="193" t="s">
        <v>1118</v>
      </c>
      <c r="I93" s="193"/>
      <c r="J93" s="193"/>
      <c r="K93" s="163"/>
      <c r="L93" s="140"/>
      <c r="M93" s="141"/>
      <c r="N93" s="144"/>
      <c r="O93" s="150"/>
    </row>
    <row r="94" spans="2:15" ht="17.25" customHeight="1" x14ac:dyDescent="0.4">
      <c r="B94" s="190" t="s">
        <v>1119</v>
      </c>
      <c r="C94" s="191"/>
      <c r="D94" s="162" t="s">
        <v>1110</v>
      </c>
      <c r="E94" s="192" t="s">
        <v>1111</v>
      </c>
      <c r="F94" s="192"/>
      <c r="G94" s="192"/>
      <c r="H94" s="193" t="s">
        <v>1120</v>
      </c>
      <c r="I94" s="193"/>
      <c r="J94" s="193"/>
      <c r="K94" s="163"/>
      <c r="L94" s="140"/>
      <c r="M94" s="141"/>
      <c r="N94" s="144"/>
      <c r="O94" s="150"/>
    </row>
    <row r="95" spans="2:15" ht="17.25" customHeight="1" x14ac:dyDescent="0.4">
      <c r="B95" s="190" t="s">
        <v>1121</v>
      </c>
      <c r="C95" s="191"/>
      <c r="D95" s="162" t="s">
        <v>1110</v>
      </c>
      <c r="E95" s="192" t="s">
        <v>1111</v>
      </c>
      <c r="F95" s="192"/>
      <c r="G95" s="192"/>
      <c r="H95" s="193" t="s">
        <v>1122</v>
      </c>
      <c r="I95" s="193"/>
      <c r="J95" s="193"/>
      <c r="K95" s="163"/>
      <c r="L95" s="140"/>
      <c r="M95" s="141"/>
      <c r="N95" s="144"/>
      <c r="O95" s="150"/>
    </row>
    <row r="96" spans="2:15" ht="17.25" customHeight="1" x14ac:dyDescent="0.4">
      <c r="B96" s="190" t="s">
        <v>1123</v>
      </c>
      <c r="C96" s="191"/>
      <c r="D96" s="162" t="s">
        <v>1110</v>
      </c>
      <c r="E96" s="192" t="s">
        <v>1111</v>
      </c>
      <c r="F96" s="192"/>
      <c r="G96" s="192"/>
      <c r="H96" s="193" t="s">
        <v>1124</v>
      </c>
      <c r="I96" s="193"/>
      <c r="J96" s="193"/>
      <c r="K96" s="163"/>
      <c r="L96" s="140"/>
      <c r="M96" s="149"/>
      <c r="N96" s="144"/>
      <c r="O96" s="150"/>
    </row>
    <row r="97" spans="2:15" ht="17.25" customHeight="1" x14ac:dyDescent="0.4">
      <c r="B97" s="190" t="s">
        <v>1125</v>
      </c>
      <c r="C97" s="191"/>
      <c r="D97" s="162" t="s">
        <v>1110</v>
      </c>
      <c r="E97" s="192"/>
      <c r="F97" s="192"/>
      <c r="G97" s="192"/>
      <c r="H97" s="193" t="s">
        <v>1126</v>
      </c>
      <c r="I97" s="193"/>
      <c r="J97" s="193"/>
      <c r="K97" s="163"/>
      <c r="L97" s="140"/>
      <c r="M97" s="141"/>
      <c r="N97" s="144"/>
      <c r="O97" s="150"/>
    </row>
    <row r="98" spans="2:15" ht="17.25" customHeight="1" x14ac:dyDescent="0.4">
      <c r="B98" s="190" t="s">
        <v>1127</v>
      </c>
      <c r="C98" s="191"/>
      <c r="D98" s="162" t="s">
        <v>1110</v>
      </c>
      <c r="E98" s="192"/>
      <c r="F98" s="192"/>
      <c r="G98" s="192"/>
      <c r="H98" s="193" t="s">
        <v>1128</v>
      </c>
      <c r="I98" s="193"/>
      <c r="J98" s="193"/>
      <c r="K98" s="163"/>
      <c r="L98" s="140"/>
      <c r="M98" s="141"/>
      <c r="N98" s="144"/>
      <c r="O98" s="150"/>
    </row>
    <row r="99" spans="2:15" ht="17.25" customHeight="1" x14ac:dyDescent="0.4">
      <c r="B99" s="190" t="s">
        <v>1129</v>
      </c>
      <c r="C99" s="191"/>
      <c r="D99" s="162" t="s">
        <v>1110</v>
      </c>
      <c r="E99" s="192" t="s">
        <v>1015</v>
      </c>
      <c r="F99" s="192"/>
      <c r="G99" s="192"/>
      <c r="H99" s="193" t="s">
        <v>1130</v>
      </c>
      <c r="I99" s="193"/>
      <c r="J99" s="193"/>
      <c r="K99" s="163"/>
      <c r="L99" s="140"/>
      <c r="M99" s="141"/>
      <c r="N99" s="144"/>
      <c r="O99" s="150"/>
    </row>
    <row r="100" spans="2:15" ht="17.25" customHeight="1" x14ac:dyDescent="0.4">
      <c r="B100" s="190" t="s">
        <v>1131</v>
      </c>
      <c r="C100" s="191"/>
      <c r="D100" s="162" t="s">
        <v>1110</v>
      </c>
      <c r="E100" s="192" t="s">
        <v>1015</v>
      </c>
      <c r="F100" s="192"/>
      <c r="G100" s="192"/>
      <c r="H100" s="193" t="s">
        <v>1132</v>
      </c>
      <c r="I100" s="193"/>
      <c r="J100" s="193"/>
      <c r="K100" s="163"/>
      <c r="L100" s="140"/>
      <c r="M100" s="141"/>
      <c r="N100" s="144"/>
      <c r="O100" s="150"/>
    </row>
    <row r="101" spans="2:15" ht="17.25" customHeight="1" x14ac:dyDescent="0.4">
      <c r="B101" s="190" t="s">
        <v>1133</v>
      </c>
      <c r="C101" s="191"/>
      <c r="D101" s="162" t="s">
        <v>1134</v>
      </c>
      <c r="E101" s="192"/>
      <c r="F101" s="192"/>
      <c r="G101" s="192"/>
      <c r="H101" s="193" t="s">
        <v>1135</v>
      </c>
      <c r="I101" s="193"/>
      <c r="J101" s="193"/>
      <c r="K101" s="163"/>
      <c r="L101" s="140"/>
      <c r="M101" s="141"/>
      <c r="N101" s="144"/>
      <c r="O101" s="150"/>
    </row>
    <row r="102" spans="2:15" ht="17.25" customHeight="1" x14ac:dyDescent="0.4">
      <c r="B102" s="190" t="s">
        <v>1136</v>
      </c>
      <c r="C102" s="191"/>
      <c r="D102" s="162" t="s">
        <v>1134</v>
      </c>
      <c r="E102" s="192"/>
      <c r="F102" s="192"/>
      <c r="G102" s="192"/>
      <c r="H102" s="193" t="s">
        <v>1137</v>
      </c>
      <c r="I102" s="193"/>
      <c r="J102" s="193"/>
      <c r="K102" s="163"/>
      <c r="L102" s="140"/>
      <c r="M102" s="141"/>
      <c r="N102" s="144"/>
      <c r="O102" s="150"/>
    </row>
    <row r="103" spans="2:15" x14ac:dyDescent="0.4">
      <c r="B103" s="190" t="s">
        <v>1138</v>
      </c>
      <c r="C103" s="191"/>
      <c r="D103" s="162" t="s">
        <v>1139</v>
      </c>
      <c r="E103" s="192" t="s">
        <v>1111</v>
      </c>
      <c r="F103" s="192"/>
      <c r="G103" s="192"/>
      <c r="H103" s="193" t="s">
        <v>1140</v>
      </c>
      <c r="I103" s="193"/>
      <c r="J103" s="193"/>
      <c r="K103" s="163"/>
      <c r="O103" s="150"/>
    </row>
    <row r="104" spans="2:15" x14ac:dyDescent="0.4">
      <c r="B104" s="190" t="s">
        <v>1141</v>
      </c>
      <c r="C104" s="191"/>
      <c r="D104" s="162" t="s">
        <v>1139</v>
      </c>
      <c r="E104" s="192" t="s">
        <v>1111</v>
      </c>
      <c r="F104" s="192"/>
      <c r="G104" s="192"/>
      <c r="H104" s="193" t="s">
        <v>1142</v>
      </c>
      <c r="I104" s="193"/>
      <c r="J104" s="193"/>
      <c r="K104" s="163"/>
      <c r="O104" s="150"/>
    </row>
    <row r="105" spans="2:15" x14ac:dyDescent="0.4">
      <c r="B105" s="190" t="s">
        <v>1143</v>
      </c>
      <c r="C105" s="191"/>
      <c r="D105" s="162" t="s">
        <v>1139</v>
      </c>
      <c r="E105" s="192" t="s">
        <v>1111</v>
      </c>
      <c r="F105" s="192"/>
      <c r="G105" s="192"/>
      <c r="H105" s="193" t="s">
        <v>1144</v>
      </c>
      <c r="I105" s="193"/>
      <c r="J105" s="193"/>
      <c r="K105" s="163"/>
      <c r="O105" s="157"/>
    </row>
    <row r="106" spans="2:15" x14ac:dyDescent="0.4">
      <c r="B106" s="190" t="s">
        <v>1145</v>
      </c>
      <c r="C106" s="191"/>
      <c r="D106" s="162" t="s">
        <v>1139</v>
      </c>
      <c r="E106" s="192" t="s">
        <v>1111</v>
      </c>
      <c r="F106" s="192"/>
      <c r="G106" s="192"/>
      <c r="H106" s="193" t="s">
        <v>1146</v>
      </c>
      <c r="I106" s="193"/>
      <c r="J106" s="193"/>
      <c r="K106" s="163"/>
      <c r="O106" s="157"/>
    </row>
    <row r="107" spans="2:15" x14ac:dyDescent="0.4">
      <c r="B107" s="190" t="s">
        <v>1147</v>
      </c>
      <c r="C107" s="191"/>
      <c r="D107" s="162" t="s">
        <v>1139</v>
      </c>
      <c r="E107" s="192" t="s">
        <v>1111</v>
      </c>
      <c r="F107" s="192"/>
      <c r="G107" s="192"/>
      <c r="H107" s="193" t="s">
        <v>1148</v>
      </c>
      <c r="I107" s="193"/>
      <c r="J107" s="193"/>
      <c r="K107" s="163"/>
      <c r="O107" s="157"/>
    </row>
    <row r="108" spans="2:15" x14ac:dyDescent="0.4">
      <c r="B108" s="190" t="s">
        <v>1149</v>
      </c>
      <c r="C108" s="191"/>
      <c r="D108" s="162" t="s">
        <v>1139</v>
      </c>
      <c r="E108" s="192" t="s">
        <v>1111</v>
      </c>
      <c r="F108" s="192"/>
      <c r="G108" s="192"/>
      <c r="H108" s="193" t="s">
        <v>1150</v>
      </c>
      <c r="I108" s="193"/>
      <c r="J108" s="193"/>
      <c r="K108" s="163"/>
      <c r="O108" s="157"/>
    </row>
    <row r="109" spans="2:15" x14ac:dyDescent="0.4">
      <c r="B109" s="190" t="s">
        <v>1151</v>
      </c>
      <c r="C109" s="191"/>
      <c r="D109" s="162" t="s">
        <v>1139</v>
      </c>
      <c r="E109" s="192" t="s">
        <v>1111</v>
      </c>
      <c r="F109" s="192"/>
      <c r="G109" s="192"/>
      <c r="H109" s="193" t="s">
        <v>1152</v>
      </c>
      <c r="I109" s="193"/>
      <c r="J109" s="193"/>
      <c r="K109" s="163"/>
      <c r="O109" s="157"/>
    </row>
    <row r="110" spans="2:15" x14ac:dyDescent="0.4">
      <c r="B110" s="190" t="s">
        <v>1153</v>
      </c>
      <c r="C110" s="191"/>
      <c r="D110" s="162" t="s">
        <v>1139</v>
      </c>
      <c r="E110" s="192" t="s">
        <v>1111</v>
      </c>
      <c r="F110" s="192"/>
      <c r="G110" s="192"/>
      <c r="H110" s="193" t="s">
        <v>1154</v>
      </c>
      <c r="I110" s="193"/>
      <c r="J110" s="193"/>
      <c r="K110" s="163"/>
      <c r="O110" s="157"/>
    </row>
    <row r="111" spans="2:15" x14ac:dyDescent="0.4">
      <c r="B111" s="190" t="s">
        <v>1155</v>
      </c>
      <c r="C111" s="191"/>
      <c r="D111" s="162" t="s">
        <v>1139</v>
      </c>
      <c r="E111" s="192" t="s">
        <v>1111</v>
      </c>
      <c r="F111" s="192"/>
      <c r="G111" s="192"/>
      <c r="H111" s="193" t="s">
        <v>1156</v>
      </c>
      <c r="I111" s="193"/>
      <c r="J111" s="193"/>
      <c r="K111" s="163"/>
      <c r="M111" s="153"/>
      <c r="O111" s="157"/>
    </row>
    <row r="112" spans="2:15" x14ac:dyDescent="0.4">
      <c r="B112" s="190" t="s">
        <v>1157</v>
      </c>
      <c r="C112" s="191"/>
      <c r="D112" s="162" t="s">
        <v>1139</v>
      </c>
      <c r="E112" s="192" t="s">
        <v>1111</v>
      </c>
      <c r="F112" s="192"/>
      <c r="G112" s="192"/>
      <c r="H112" s="193" t="s">
        <v>1158</v>
      </c>
      <c r="I112" s="193"/>
      <c r="J112" s="193"/>
      <c r="K112" s="163"/>
      <c r="O112" s="157"/>
    </row>
    <row r="113" spans="2:15" x14ac:dyDescent="0.4">
      <c r="B113" s="190" t="s">
        <v>1159</v>
      </c>
      <c r="C113" s="191"/>
      <c r="D113" s="162" t="s">
        <v>1139</v>
      </c>
      <c r="E113" s="192" t="s">
        <v>1111</v>
      </c>
      <c r="F113" s="192"/>
      <c r="G113" s="192"/>
      <c r="H113" s="193" t="s">
        <v>1160</v>
      </c>
      <c r="I113" s="193"/>
      <c r="J113" s="193"/>
      <c r="K113" s="163"/>
      <c r="O113" s="157"/>
    </row>
    <row r="114" spans="2:15" x14ac:dyDescent="0.4">
      <c r="B114" s="190" t="s">
        <v>1161</v>
      </c>
      <c r="C114" s="191"/>
      <c r="D114" s="162" t="s">
        <v>1139</v>
      </c>
      <c r="E114" s="192" t="s">
        <v>1111</v>
      </c>
      <c r="F114" s="192"/>
      <c r="G114" s="192"/>
      <c r="H114" s="193" t="s">
        <v>1162</v>
      </c>
      <c r="I114" s="193"/>
      <c r="J114" s="193"/>
      <c r="K114" s="163"/>
      <c r="O114" s="157"/>
    </row>
    <row r="115" spans="2:15" x14ac:dyDescent="0.4">
      <c r="B115" s="190" t="s">
        <v>1163</v>
      </c>
      <c r="C115" s="191"/>
      <c r="D115" s="162" t="s">
        <v>1139</v>
      </c>
      <c r="E115" s="192"/>
      <c r="F115" s="192"/>
      <c r="G115" s="192"/>
      <c r="H115" s="193" t="s">
        <v>1164</v>
      </c>
      <c r="I115" s="193"/>
      <c r="J115" s="193"/>
      <c r="K115" s="163"/>
      <c r="O115" s="157"/>
    </row>
    <row r="116" spans="2:15" x14ac:dyDescent="0.4">
      <c r="B116" s="190" t="s">
        <v>1165</v>
      </c>
      <c r="C116" s="191"/>
      <c r="D116" s="162" t="s">
        <v>1139</v>
      </c>
      <c r="E116" s="192"/>
      <c r="F116" s="192"/>
      <c r="G116" s="192"/>
      <c r="H116" s="193" t="s">
        <v>1166</v>
      </c>
      <c r="I116" s="193"/>
      <c r="J116" s="193"/>
      <c r="K116" s="163"/>
      <c r="O116" s="157"/>
    </row>
    <row r="117" spans="2:15" x14ac:dyDescent="0.4">
      <c r="B117" s="190" t="s">
        <v>1167</v>
      </c>
      <c r="C117" s="191"/>
      <c r="D117" s="162" t="s">
        <v>1139</v>
      </c>
      <c r="E117" s="192" t="s">
        <v>1111</v>
      </c>
      <c r="F117" s="192"/>
      <c r="G117" s="192"/>
      <c r="H117" s="193" t="s">
        <v>1168</v>
      </c>
      <c r="I117" s="193"/>
      <c r="J117" s="193"/>
      <c r="K117" s="163"/>
      <c r="O117" s="157"/>
    </row>
    <row r="118" spans="2:15" x14ac:dyDescent="0.4">
      <c r="B118" s="190" t="s">
        <v>1169</v>
      </c>
      <c r="C118" s="191"/>
      <c r="D118" s="162" t="s">
        <v>1139</v>
      </c>
      <c r="E118" s="192"/>
      <c r="F118" s="192"/>
      <c r="G118" s="192"/>
      <c r="H118" s="193" t="s">
        <v>1170</v>
      </c>
      <c r="I118" s="193"/>
      <c r="J118" s="193"/>
      <c r="K118" s="163"/>
    </row>
    <row r="119" spans="2:15" x14ac:dyDescent="0.4">
      <c r="B119" s="190" t="s">
        <v>1171</v>
      </c>
      <c r="C119" s="191"/>
      <c r="D119" s="162" t="s">
        <v>1139</v>
      </c>
      <c r="E119" s="192"/>
      <c r="F119" s="192"/>
      <c r="G119" s="192"/>
      <c r="H119" s="193" t="s">
        <v>1172</v>
      </c>
      <c r="I119" s="193"/>
      <c r="J119" s="193"/>
      <c r="K119" s="163"/>
    </row>
    <row r="120" spans="2:15" x14ac:dyDescent="0.4">
      <c r="B120" s="190" t="s">
        <v>1173</v>
      </c>
      <c r="C120" s="191"/>
      <c r="D120" s="162" t="s">
        <v>1139</v>
      </c>
      <c r="E120" s="192"/>
      <c r="F120" s="192"/>
      <c r="G120" s="192"/>
      <c r="H120" s="193" t="s">
        <v>1174</v>
      </c>
      <c r="I120" s="193"/>
      <c r="J120" s="193"/>
      <c r="K120" s="163"/>
    </row>
    <row r="121" spans="2:15" x14ac:dyDescent="0.4">
      <c r="B121" s="190" t="s">
        <v>1175</v>
      </c>
      <c r="C121" s="191"/>
      <c r="D121" s="162" t="s">
        <v>1139</v>
      </c>
      <c r="E121" s="192" t="s">
        <v>1111</v>
      </c>
      <c r="F121" s="192"/>
      <c r="G121" s="192"/>
      <c r="H121" s="193" t="s">
        <v>1120</v>
      </c>
      <c r="I121" s="193"/>
      <c r="J121" s="193"/>
      <c r="K121" s="163"/>
    </row>
    <row r="122" spans="2:15" x14ac:dyDescent="0.4">
      <c r="B122" s="190" t="s">
        <v>1176</v>
      </c>
      <c r="C122" s="191"/>
      <c r="D122" s="162" t="s">
        <v>1139</v>
      </c>
      <c r="E122" s="192" t="s">
        <v>1111</v>
      </c>
      <c r="F122" s="192"/>
      <c r="G122" s="192"/>
      <c r="H122" s="193" t="s">
        <v>1177</v>
      </c>
      <c r="I122" s="193"/>
      <c r="J122" s="193"/>
      <c r="K122" s="163"/>
    </row>
    <row r="123" spans="2:15" x14ac:dyDescent="0.4">
      <c r="B123" s="190" t="s">
        <v>1178</v>
      </c>
      <c r="C123" s="191"/>
      <c r="D123" s="162" t="s">
        <v>1139</v>
      </c>
      <c r="E123" s="192" t="s">
        <v>1111</v>
      </c>
      <c r="F123" s="192"/>
      <c r="G123" s="192"/>
      <c r="H123" s="193" t="s">
        <v>1179</v>
      </c>
      <c r="I123" s="193"/>
      <c r="J123" s="193"/>
      <c r="K123" s="163"/>
    </row>
    <row r="124" spans="2:15" x14ac:dyDescent="0.4">
      <c r="B124" s="190" t="s">
        <v>1180</v>
      </c>
      <c r="C124" s="191"/>
      <c r="D124" s="162" t="s">
        <v>1139</v>
      </c>
      <c r="E124" s="192" t="s">
        <v>1111</v>
      </c>
      <c r="F124" s="192"/>
      <c r="G124" s="192"/>
      <c r="H124" s="193" t="s">
        <v>1181</v>
      </c>
      <c r="I124" s="193"/>
      <c r="J124" s="193"/>
      <c r="K124" s="163"/>
      <c r="M124" s="161"/>
    </row>
    <row r="125" spans="2:15" x14ac:dyDescent="0.4">
      <c r="B125" s="190" t="s">
        <v>1182</v>
      </c>
      <c r="C125" s="191"/>
      <c r="D125" s="162" t="s">
        <v>1139</v>
      </c>
      <c r="E125" s="192" t="s">
        <v>1183</v>
      </c>
      <c r="F125" s="192"/>
      <c r="G125" s="192"/>
      <c r="H125" s="193" t="s">
        <v>1028</v>
      </c>
      <c r="I125" s="193"/>
      <c r="J125" s="193"/>
      <c r="K125" s="163"/>
    </row>
    <row r="126" spans="2:15" x14ac:dyDescent="0.4">
      <c r="B126" s="190" t="s">
        <v>1184</v>
      </c>
      <c r="C126" s="191"/>
      <c r="D126" s="162" t="s">
        <v>1139</v>
      </c>
      <c r="E126" s="192" t="s">
        <v>1183</v>
      </c>
      <c r="F126" s="192"/>
      <c r="G126" s="192"/>
      <c r="H126" s="193" t="s">
        <v>1185</v>
      </c>
      <c r="I126" s="193"/>
      <c r="J126" s="193"/>
      <c r="K126" s="163"/>
    </row>
    <row r="127" spans="2:15" x14ac:dyDescent="0.4">
      <c r="B127" s="190" t="s">
        <v>1186</v>
      </c>
      <c r="C127" s="191"/>
      <c r="D127" s="162" t="s">
        <v>1139</v>
      </c>
      <c r="E127" s="192" t="s">
        <v>1183</v>
      </c>
      <c r="F127" s="192"/>
      <c r="G127" s="192"/>
      <c r="H127" s="193" t="s">
        <v>1187</v>
      </c>
      <c r="I127" s="193"/>
      <c r="J127" s="193"/>
      <c r="K127" s="163"/>
      <c r="L127" s="153"/>
    </row>
    <row r="128" spans="2:15" x14ac:dyDescent="0.4">
      <c r="B128" s="190" t="s">
        <v>1188</v>
      </c>
      <c r="C128" s="191"/>
      <c r="D128" s="162" t="s">
        <v>1139</v>
      </c>
      <c r="E128" s="192" t="s">
        <v>1183</v>
      </c>
      <c r="F128" s="192"/>
      <c r="G128" s="192"/>
      <c r="H128" s="193" t="s">
        <v>1189</v>
      </c>
      <c r="I128" s="193"/>
      <c r="J128" s="193"/>
      <c r="K128" s="163"/>
    </row>
    <row r="129" spans="2:11" x14ac:dyDescent="0.4">
      <c r="B129" s="190" t="s">
        <v>1190</v>
      </c>
      <c r="C129" s="191"/>
      <c r="D129" s="162" t="s">
        <v>1139</v>
      </c>
      <c r="E129" s="192" t="s">
        <v>1183</v>
      </c>
      <c r="F129" s="192"/>
      <c r="G129" s="192"/>
      <c r="H129" s="193" t="s">
        <v>1191</v>
      </c>
      <c r="I129" s="193"/>
      <c r="J129" s="193"/>
      <c r="K129" s="163"/>
    </row>
    <row r="130" spans="2:11" x14ac:dyDescent="0.4">
      <c r="B130" s="190" t="s">
        <v>1192</v>
      </c>
      <c r="C130" s="191"/>
      <c r="D130" s="162" t="s">
        <v>1139</v>
      </c>
      <c r="E130" s="192" t="s">
        <v>1183</v>
      </c>
      <c r="F130" s="192"/>
      <c r="G130" s="192"/>
      <c r="H130" s="193" t="s">
        <v>1193</v>
      </c>
      <c r="I130" s="193"/>
      <c r="J130" s="193"/>
      <c r="K130" s="163"/>
    </row>
    <row r="131" spans="2:11" x14ac:dyDescent="0.4">
      <c r="B131" s="190" t="s">
        <v>1194</v>
      </c>
      <c r="C131" s="191"/>
      <c r="D131" s="162" t="s">
        <v>1139</v>
      </c>
      <c r="E131" s="192" t="s">
        <v>1183</v>
      </c>
      <c r="F131" s="192"/>
      <c r="G131" s="192"/>
      <c r="H131" s="193" t="s">
        <v>1195</v>
      </c>
      <c r="I131" s="193"/>
      <c r="J131" s="193"/>
      <c r="K131" s="163"/>
    </row>
    <row r="132" spans="2:11" x14ac:dyDescent="0.4">
      <c r="B132" s="190" t="s">
        <v>1196</v>
      </c>
      <c r="C132" s="191"/>
      <c r="D132" s="162" t="s">
        <v>1139</v>
      </c>
      <c r="E132" s="192" t="s">
        <v>1183</v>
      </c>
      <c r="F132" s="192"/>
      <c r="G132" s="192"/>
      <c r="H132" s="193" t="s">
        <v>1197</v>
      </c>
      <c r="I132" s="193"/>
      <c r="J132" s="193"/>
      <c r="K132" s="163"/>
    </row>
    <row r="133" spans="2:11" x14ac:dyDescent="0.4">
      <c r="B133" s="190" t="s">
        <v>1198</v>
      </c>
      <c r="C133" s="191"/>
      <c r="D133" s="162" t="s">
        <v>1139</v>
      </c>
      <c r="E133" s="192"/>
      <c r="F133" s="192"/>
      <c r="G133" s="192"/>
      <c r="H133" s="193" t="s">
        <v>1199</v>
      </c>
      <c r="I133" s="193"/>
      <c r="J133" s="193"/>
      <c r="K133" s="163"/>
    </row>
    <row r="134" spans="2:11" x14ac:dyDescent="0.4">
      <c r="B134" s="190" t="s">
        <v>1200</v>
      </c>
      <c r="C134" s="191"/>
      <c r="D134" s="162" t="s">
        <v>1139</v>
      </c>
      <c r="E134" s="192" t="s">
        <v>1111</v>
      </c>
      <c r="F134" s="192"/>
      <c r="G134" s="192"/>
      <c r="H134" s="193" t="s">
        <v>1201</v>
      </c>
      <c r="I134" s="193"/>
      <c r="J134" s="193"/>
      <c r="K134" s="163"/>
    </row>
    <row r="135" spans="2:11" x14ac:dyDescent="0.4">
      <c r="B135" s="190" t="s">
        <v>1202</v>
      </c>
      <c r="C135" s="191"/>
      <c r="D135" s="162" t="s">
        <v>1139</v>
      </c>
      <c r="E135" s="192" t="s">
        <v>1183</v>
      </c>
      <c r="F135" s="192"/>
      <c r="G135" s="192"/>
      <c r="H135" s="193" t="s">
        <v>1203</v>
      </c>
      <c r="I135" s="193"/>
      <c r="J135" s="193"/>
      <c r="K135" s="163"/>
    </row>
    <row r="136" spans="2:11" x14ac:dyDescent="0.4">
      <c r="B136" s="190" t="s">
        <v>1204</v>
      </c>
      <c r="C136" s="191"/>
      <c r="D136" s="162" t="s">
        <v>1139</v>
      </c>
      <c r="E136" s="192" t="s">
        <v>1183</v>
      </c>
      <c r="F136" s="192"/>
      <c r="G136" s="192"/>
      <c r="H136" s="193" t="s">
        <v>1205</v>
      </c>
      <c r="I136" s="193"/>
      <c r="J136" s="193"/>
      <c r="K136" s="163"/>
    </row>
    <row r="137" spans="2:11" x14ac:dyDescent="0.4">
      <c r="B137" s="190" t="s">
        <v>1206</v>
      </c>
      <c r="C137" s="191"/>
      <c r="D137" s="162" t="s">
        <v>1139</v>
      </c>
      <c r="E137" s="192" t="s">
        <v>1183</v>
      </c>
      <c r="F137" s="192"/>
      <c r="G137" s="192"/>
      <c r="H137" s="193" t="s">
        <v>1207</v>
      </c>
      <c r="I137" s="193"/>
      <c r="J137" s="193"/>
      <c r="K137" s="163"/>
    </row>
    <row r="138" spans="2:11" x14ac:dyDescent="0.4">
      <c r="B138" s="190" t="s">
        <v>1208</v>
      </c>
      <c r="C138" s="191"/>
      <c r="D138" s="162" t="s">
        <v>1139</v>
      </c>
      <c r="E138" s="192" t="s">
        <v>1183</v>
      </c>
      <c r="F138" s="192"/>
      <c r="G138" s="192"/>
      <c r="H138" s="193" t="s">
        <v>1209</v>
      </c>
      <c r="I138" s="193"/>
      <c r="J138" s="193"/>
      <c r="K138" s="163"/>
    </row>
    <row r="139" spans="2:11" x14ac:dyDescent="0.4">
      <c r="B139" s="190" t="s">
        <v>1210</v>
      </c>
      <c r="C139" s="191"/>
      <c r="D139" s="162" t="s">
        <v>1139</v>
      </c>
      <c r="E139" s="192" t="s">
        <v>1183</v>
      </c>
      <c r="F139" s="192"/>
      <c r="G139" s="192"/>
      <c r="H139" s="193" t="s">
        <v>1211</v>
      </c>
      <c r="I139" s="193"/>
      <c r="J139" s="193"/>
      <c r="K139" s="163"/>
    </row>
    <row r="140" spans="2:11" x14ac:dyDescent="0.4">
      <c r="B140" s="190" t="s">
        <v>1212</v>
      </c>
      <c r="C140" s="191"/>
      <c r="D140" s="162" t="s">
        <v>1139</v>
      </c>
      <c r="E140" s="192"/>
      <c r="F140" s="192"/>
      <c r="G140" s="192"/>
      <c r="H140" s="193" t="s">
        <v>1213</v>
      </c>
      <c r="I140" s="193"/>
      <c r="J140" s="193"/>
      <c r="K140" s="163"/>
    </row>
    <row r="141" spans="2:11" x14ac:dyDescent="0.4">
      <c r="B141" s="190" t="s">
        <v>1214</v>
      </c>
      <c r="C141" s="191"/>
      <c r="D141" s="162" t="s">
        <v>1139</v>
      </c>
      <c r="E141" s="192" t="s">
        <v>1183</v>
      </c>
      <c r="F141" s="192"/>
      <c r="G141" s="192"/>
      <c r="H141" s="193" t="s">
        <v>1215</v>
      </c>
      <c r="I141" s="193"/>
      <c r="J141" s="193"/>
      <c r="K141" s="163"/>
    </row>
    <row r="142" spans="2:11" x14ac:dyDescent="0.4">
      <c r="B142" s="190" t="s">
        <v>1216</v>
      </c>
      <c r="C142" s="191"/>
      <c r="D142" s="162" t="s">
        <v>1139</v>
      </c>
      <c r="E142" s="192" t="s">
        <v>1111</v>
      </c>
      <c r="F142" s="192"/>
      <c r="G142" s="192"/>
      <c r="H142" s="193" t="s">
        <v>1217</v>
      </c>
      <c r="I142" s="193"/>
      <c r="J142" s="193"/>
      <c r="K142" s="163"/>
    </row>
    <row r="143" spans="2:11" x14ac:dyDescent="0.4">
      <c r="B143" s="190" t="s">
        <v>1218</v>
      </c>
      <c r="C143" s="191"/>
      <c r="D143" s="162" t="s">
        <v>1139</v>
      </c>
      <c r="E143" s="192" t="s">
        <v>1111</v>
      </c>
      <c r="F143" s="192"/>
      <c r="G143" s="192"/>
      <c r="H143" s="193" t="s">
        <v>1219</v>
      </c>
      <c r="I143" s="193"/>
      <c r="J143" s="193"/>
      <c r="K143" s="163"/>
    </row>
    <row r="144" spans="2:11" x14ac:dyDescent="0.4">
      <c r="B144" s="190" t="s">
        <v>1220</v>
      </c>
      <c r="C144" s="191"/>
      <c r="D144" s="162" t="s">
        <v>1139</v>
      </c>
      <c r="E144" s="192" t="s">
        <v>1111</v>
      </c>
      <c r="F144" s="192"/>
      <c r="G144" s="192"/>
      <c r="H144" s="193" t="s">
        <v>1221</v>
      </c>
      <c r="I144" s="193"/>
      <c r="J144" s="193"/>
      <c r="K144" s="163"/>
    </row>
    <row r="145" spans="2:11" x14ac:dyDescent="0.4">
      <c r="B145" s="190" t="s">
        <v>1222</v>
      </c>
      <c r="C145" s="191"/>
      <c r="D145" s="162" t="s">
        <v>1139</v>
      </c>
      <c r="E145" s="192"/>
      <c r="F145" s="192"/>
      <c r="G145" s="192"/>
      <c r="H145" s="193" t="s">
        <v>1223</v>
      </c>
      <c r="I145" s="193"/>
      <c r="J145" s="193"/>
      <c r="K145" s="163"/>
    </row>
    <row r="146" spans="2:11" x14ac:dyDescent="0.4">
      <c r="B146" s="190" t="s">
        <v>1224</v>
      </c>
      <c r="C146" s="191"/>
      <c r="D146" s="162" t="s">
        <v>1139</v>
      </c>
      <c r="E146" s="192"/>
      <c r="F146" s="192"/>
      <c r="G146" s="192"/>
      <c r="H146" s="193" t="s">
        <v>1225</v>
      </c>
      <c r="I146" s="193"/>
      <c r="J146" s="193"/>
      <c r="K146" s="163"/>
    </row>
    <row r="147" spans="2:11" x14ac:dyDescent="0.4">
      <c r="B147" s="190" t="s">
        <v>1226</v>
      </c>
      <c r="C147" s="191"/>
      <c r="D147" s="162" t="s">
        <v>1139</v>
      </c>
      <c r="E147" s="192"/>
      <c r="F147" s="192"/>
      <c r="G147" s="192"/>
      <c r="H147" s="193" t="s">
        <v>1227</v>
      </c>
      <c r="I147" s="193"/>
      <c r="J147" s="193"/>
      <c r="K147" s="163"/>
    </row>
    <row r="148" spans="2:11" x14ac:dyDescent="0.4">
      <c r="B148" s="190" t="s">
        <v>1228</v>
      </c>
      <c r="C148" s="191"/>
      <c r="D148" s="162" t="s">
        <v>1139</v>
      </c>
      <c r="E148" s="192"/>
      <c r="F148" s="192"/>
      <c r="G148" s="192"/>
      <c r="H148" s="193" t="s">
        <v>1229</v>
      </c>
      <c r="I148" s="193"/>
      <c r="J148" s="193"/>
      <c r="K148" s="163"/>
    </row>
    <row r="149" spans="2:11" x14ac:dyDescent="0.4">
      <c r="B149" s="190" t="s">
        <v>1230</v>
      </c>
      <c r="C149" s="191"/>
      <c r="D149" s="162" t="s">
        <v>1139</v>
      </c>
      <c r="E149" s="192"/>
      <c r="F149" s="192"/>
      <c r="G149" s="192"/>
      <c r="H149" s="193" t="s">
        <v>1231</v>
      </c>
      <c r="I149" s="193"/>
      <c r="J149" s="193"/>
      <c r="K149" s="163"/>
    </row>
    <row r="150" spans="2:11" x14ac:dyDescent="0.4">
      <c r="B150" s="190" t="s">
        <v>1232</v>
      </c>
      <c r="C150" s="191"/>
      <c r="D150" s="162" t="s">
        <v>1139</v>
      </c>
      <c r="E150" s="192"/>
      <c r="F150" s="192"/>
      <c r="G150" s="192"/>
      <c r="H150" s="193" t="s">
        <v>1233</v>
      </c>
      <c r="I150" s="193"/>
      <c r="J150" s="193"/>
      <c r="K150" s="163"/>
    </row>
    <row r="151" spans="2:11" x14ac:dyDescent="0.4">
      <c r="B151" s="190" t="s">
        <v>1234</v>
      </c>
      <c r="C151" s="191"/>
      <c r="D151" s="162" t="s">
        <v>1139</v>
      </c>
      <c r="E151" s="192"/>
      <c r="F151" s="192"/>
      <c r="G151" s="192"/>
      <c r="H151" s="193" t="s">
        <v>1235</v>
      </c>
      <c r="I151" s="193"/>
      <c r="J151" s="193"/>
      <c r="K151" s="163"/>
    </row>
    <row r="152" spans="2:11" x14ac:dyDescent="0.4">
      <c r="B152" s="190" t="s">
        <v>1236</v>
      </c>
      <c r="C152" s="191"/>
      <c r="D152" s="162" t="s">
        <v>1139</v>
      </c>
      <c r="E152" s="192"/>
      <c r="F152" s="192"/>
      <c r="G152" s="192"/>
      <c r="H152" s="193" t="s">
        <v>1237</v>
      </c>
      <c r="I152" s="193"/>
      <c r="J152" s="193"/>
      <c r="K152" s="163"/>
    </row>
    <row r="153" spans="2:11" x14ac:dyDescent="0.4">
      <c r="B153" s="190" t="s">
        <v>1238</v>
      </c>
      <c r="C153" s="191"/>
      <c r="D153" s="162" t="s">
        <v>1139</v>
      </c>
      <c r="E153" s="192"/>
      <c r="F153" s="192"/>
      <c r="G153" s="192"/>
      <c r="H153" s="193" t="s">
        <v>1239</v>
      </c>
      <c r="I153" s="193"/>
      <c r="J153" s="193"/>
      <c r="K153" s="163"/>
    </row>
    <row r="154" spans="2:11" x14ac:dyDescent="0.4">
      <c r="B154" s="190" t="s">
        <v>1240</v>
      </c>
      <c r="C154" s="191"/>
      <c r="D154" s="162" t="s">
        <v>1139</v>
      </c>
      <c r="E154" s="192"/>
      <c r="F154" s="192"/>
      <c r="G154" s="192"/>
      <c r="H154" s="193" t="s">
        <v>1241</v>
      </c>
      <c r="I154" s="193"/>
      <c r="J154" s="193"/>
      <c r="K154" s="163"/>
    </row>
    <row r="155" spans="2:11" x14ac:dyDescent="0.4">
      <c r="B155" s="190" t="s">
        <v>1242</v>
      </c>
      <c r="C155" s="191"/>
      <c r="D155" s="162" t="s">
        <v>1139</v>
      </c>
      <c r="E155" s="192"/>
      <c r="F155" s="192"/>
      <c r="G155" s="192"/>
      <c r="H155" s="193" t="s">
        <v>1243</v>
      </c>
      <c r="I155" s="193"/>
      <c r="J155" s="193"/>
      <c r="K155" s="163"/>
    </row>
    <row r="156" spans="2:11" x14ac:dyDescent="0.4">
      <c r="B156" s="190" t="s">
        <v>1244</v>
      </c>
      <c r="C156" s="191"/>
      <c r="D156" s="162" t="s">
        <v>1139</v>
      </c>
      <c r="E156" s="192"/>
      <c r="F156" s="192"/>
      <c r="G156" s="192"/>
      <c r="H156" s="193" t="s">
        <v>1245</v>
      </c>
      <c r="I156" s="193"/>
      <c r="J156" s="193"/>
      <c r="K156" s="163"/>
    </row>
    <row r="157" spans="2:11" x14ac:dyDescent="0.4">
      <c r="B157" s="190" t="s">
        <v>1246</v>
      </c>
      <c r="C157" s="191"/>
      <c r="D157" s="162" t="s">
        <v>1139</v>
      </c>
      <c r="E157" s="192"/>
      <c r="F157" s="192"/>
      <c r="G157" s="192"/>
      <c r="H157" s="193" t="s">
        <v>1247</v>
      </c>
      <c r="I157" s="193"/>
      <c r="J157" s="193"/>
      <c r="K157" s="163"/>
    </row>
    <row r="158" spans="2:11" x14ac:dyDescent="0.4">
      <c r="B158" s="190" t="s">
        <v>1248</v>
      </c>
      <c r="C158" s="191"/>
      <c r="D158" s="162" t="s">
        <v>1139</v>
      </c>
      <c r="E158" s="192"/>
      <c r="F158" s="192"/>
      <c r="G158" s="192"/>
      <c r="H158" s="193" t="s">
        <v>1249</v>
      </c>
      <c r="I158" s="193"/>
      <c r="J158" s="193"/>
      <c r="K158" s="163"/>
    </row>
    <row r="159" spans="2:11" x14ac:dyDescent="0.4">
      <c r="B159" s="194" t="s">
        <v>1250</v>
      </c>
      <c r="C159" s="195"/>
      <c r="D159" s="164" t="s">
        <v>1139</v>
      </c>
      <c r="E159" s="196"/>
      <c r="F159" s="196"/>
      <c r="G159" s="196"/>
      <c r="H159" s="197" t="s">
        <v>1251</v>
      </c>
      <c r="I159" s="197"/>
      <c r="J159" s="197"/>
      <c r="K159" s="165"/>
    </row>
  </sheetData>
  <mergeCells count="472">
    <mergeCell ref="L3:M3"/>
    <mergeCell ref="B4:C4"/>
    <mergeCell ref="E4:G4"/>
    <mergeCell ref="H4:J4"/>
    <mergeCell ref="B5:C5"/>
    <mergeCell ref="E5:G5"/>
    <mergeCell ref="H5:J5"/>
    <mergeCell ref="B3:C3"/>
    <mergeCell ref="E3:G3"/>
    <mergeCell ref="H3:J3"/>
    <mergeCell ref="B8:C8"/>
    <mergeCell ref="E8:G8"/>
    <mergeCell ref="H8:J8"/>
    <mergeCell ref="B6:C6"/>
    <mergeCell ref="E6:G6"/>
    <mergeCell ref="H6:J6"/>
    <mergeCell ref="B7:C7"/>
    <mergeCell ref="E7:G7"/>
    <mergeCell ref="H7:J7"/>
    <mergeCell ref="B12:C12"/>
    <mergeCell ref="E12:G12"/>
    <mergeCell ref="H12:J12"/>
    <mergeCell ref="B11:C11"/>
    <mergeCell ref="E11:G11"/>
    <mergeCell ref="H11:J11"/>
    <mergeCell ref="B9:C9"/>
    <mergeCell ref="E9:G9"/>
    <mergeCell ref="H9:J9"/>
    <mergeCell ref="B10:C10"/>
    <mergeCell ref="E10:G10"/>
    <mergeCell ref="H10:J10"/>
    <mergeCell ref="B14:C14"/>
    <mergeCell ref="E14:G14"/>
    <mergeCell ref="H14:J14"/>
    <mergeCell ref="B15:C15"/>
    <mergeCell ref="E15:G15"/>
    <mergeCell ref="H15:J15"/>
    <mergeCell ref="B13:C13"/>
    <mergeCell ref="E13:G13"/>
    <mergeCell ref="H13:J13"/>
    <mergeCell ref="B18:C18"/>
    <mergeCell ref="E18:G18"/>
    <mergeCell ref="H18:J18"/>
    <mergeCell ref="B19:C19"/>
    <mergeCell ref="E19:G19"/>
    <mergeCell ref="H19:J19"/>
    <mergeCell ref="B16:C16"/>
    <mergeCell ref="E16:G16"/>
    <mergeCell ref="H16:J16"/>
    <mergeCell ref="B17:C17"/>
    <mergeCell ref="E17:G17"/>
    <mergeCell ref="H17:J17"/>
    <mergeCell ref="B22:C22"/>
    <mergeCell ref="E22:G22"/>
    <mergeCell ref="H22:J22"/>
    <mergeCell ref="B23:C23"/>
    <mergeCell ref="E23:G23"/>
    <mergeCell ref="H23:J23"/>
    <mergeCell ref="B20:C20"/>
    <mergeCell ref="E20:G20"/>
    <mergeCell ref="H20:J20"/>
    <mergeCell ref="B21:C21"/>
    <mergeCell ref="E21:G21"/>
    <mergeCell ref="H21:J21"/>
    <mergeCell ref="B26:C26"/>
    <mergeCell ref="E26:G26"/>
    <mergeCell ref="H26:J26"/>
    <mergeCell ref="B27:C27"/>
    <mergeCell ref="E27:G27"/>
    <mergeCell ref="H27:J27"/>
    <mergeCell ref="B24:C24"/>
    <mergeCell ref="E24:G24"/>
    <mergeCell ref="H24:J24"/>
    <mergeCell ref="B25:C25"/>
    <mergeCell ref="E25:G25"/>
    <mergeCell ref="H25:J25"/>
    <mergeCell ref="B30:C30"/>
    <mergeCell ref="E30:G30"/>
    <mergeCell ref="H30:J30"/>
    <mergeCell ref="B31:C31"/>
    <mergeCell ref="E31:G31"/>
    <mergeCell ref="H31:J31"/>
    <mergeCell ref="B28:C28"/>
    <mergeCell ref="E28:G28"/>
    <mergeCell ref="H28:J28"/>
    <mergeCell ref="B29:C29"/>
    <mergeCell ref="E29:G29"/>
    <mergeCell ref="H29:J29"/>
    <mergeCell ref="B34:C34"/>
    <mergeCell ref="E34:G34"/>
    <mergeCell ref="H34:J34"/>
    <mergeCell ref="B35:C35"/>
    <mergeCell ref="E35:G35"/>
    <mergeCell ref="H35:J35"/>
    <mergeCell ref="B32:C32"/>
    <mergeCell ref="E32:G32"/>
    <mergeCell ref="H32:J32"/>
    <mergeCell ref="B33:C33"/>
    <mergeCell ref="E33:G33"/>
    <mergeCell ref="H33:J33"/>
    <mergeCell ref="B38:C38"/>
    <mergeCell ref="E38:G38"/>
    <mergeCell ref="H38:J38"/>
    <mergeCell ref="B39:C39"/>
    <mergeCell ref="E39:G39"/>
    <mergeCell ref="H39:J39"/>
    <mergeCell ref="B36:C36"/>
    <mergeCell ref="E36:G36"/>
    <mergeCell ref="H36:J36"/>
    <mergeCell ref="B37:C37"/>
    <mergeCell ref="E37:G37"/>
    <mergeCell ref="H37:J37"/>
    <mergeCell ref="B42:C42"/>
    <mergeCell ref="E42:G42"/>
    <mergeCell ref="H42:J42"/>
    <mergeCell ref="B43:C43"/>
    <mergeCell ref="E43:G43"/>
    <mergeCell ref="H43:J43"/>
    <mergeCell ref="B40:C40"/>
    <mergeCell ref="E40:G40"/>
    <mergeCell ref="H40:J40"/>
    <mergeCell ref="B41:C41"/>
    <mergeCell ref="E41:G41"/>
    <mergeCell ref="H41:J41"/>
    <mergeCell ref="B46:C46"/>
    <mergeCell ref="E46:G46"/>
    <mergeCell ref="H46:J46"/>
    <mergeCell ref="B47:C47"/>
    <mergeCell ref="E47:G47"/>
    <mergeCell ref="H47:J47"/>
    <mergeCell ref="B44:C44"/>
    <mergeCell ref="E44:G44"/>
    <mergeCell ref="H44:J44"/>
    <mergeCell ref="B45:C45"/>
    <mergeCell ref="E45:G45"/>
    <mergeCell ref="H45:J45"/>
    <mergeCell ref="B50:C50"/>
    <mergeCell ref="E50:G50"/>
    <mergeCell ref="H50:J50"/>
    <mergeCell ref="B51:C51"/>
    <mergeCell ref="E51:G51"/>
    <mergeCell ref="H51:J51"/>
    <mergeCell ref="B48:C48"/>
    <mergeCell ref="E48:G48"/>
    <mergeCell ref="H48:J48"/>
    <mergeCell ref="B49:C49"/>
    <mergeCell ref="E49:G49"/>
    <mergeCell ref="H49:J49"/>
    <mergeCell ref="B54:C54"/>
    <mergeCell ref="E54:G54"/>
    <mergeCell ref="H54:J54"/>
    <mergeCell ref="B55:C55"/>
    <mergeCell ref="E55:G55"/>
    <mergeCell ref="H55:J55"/>
    <mergeCell ref="B52:C52"/>
    <mergeCell ref="E52:G52"/>
    <mergeCell ref="H52:J52"/>
    <mergeCell ref="B53:C53"/>
    <mergeCell ref="E53:G53"/>
    <mergeCell ref="H53:J53"/>
    <mergeCell ref="B58:C58"/>
    <mergeCell ref="E58:G58"/>
    <mergeCell ref="H58:J58"/>
    <mergeCell ref="B59:C59"/>
    <mergeCell ref="E59:G59"/>
    <mergeCell ref="H59:J59"/>
    <mergeCell ref="B56:C56"/>
    <mergeCell ref="E56:G56"/>
    <mergeCell ref="H56:J56"/>
    <mergeCell ref="B57:C57"/>
    <mergeCell ref="E57:G57"/>
    <mergeCell ref="H57:J57"/>
    <mergeCell ref="B62:C62"/>
    <mergeCell ref="E62:G62"/>
    <mergeCell ref="H62:J62"/>
    <mergeCell ref="B63:C63"/>
    <mergeCell ref="E63:G63"/>
    <mergeCell ref="H63:J63"/>
    <mergeCell ref="B60:C60"/>
    <mergeCell ref="E60:G60"/>
    <mergeCell ref="H60:J60"/>
    <mergeCell ref="B61:C61"/>
    <mergeCell ref="E61:G61"/>
    <mergeCell ref="H61:J61"/>
    <mergeCell ref="B66:C66"/>
    <mergeCell ref="E66:G66"/>
    <mergeCell ref="H66:J66"/>
    <mergeCell ref="B67:C67"/>
    <mergeCell ref="E67:G67"/>
    <mergeCell ref="H67:J67"/>
    <mergeCell ref="B64:C64"/>
    <mergeCell ref="E64:G64"/>
    <mergeCell ref="H64:J64"/>
    <mergeCell ref="B65:C65"/>
    <mergeCell ref="E65:G65"/>
    <mergeCell ref="H65:J65"/>
    <mergeCell ref="B70:C70"/>
    <mergeCell ref="E70:G70"/>
    <mergeCell ref="H70:J70"/>
    <mergeCell ref="B71:C71"/>
    <mergeCell ref="E71:G71"/>
    <mergeCell ref="H71:J71"/>
    <mergeCell ref="B68:C68"/>
    <mergeCell ref="E68:G68"/>
    <mergeCell ref="H68:J68"/>
    <mergeCell ref="B69:C69"/>
    <mergeCell ref="E69:G69"/>
    <mergeCell ref="H69:J69"/>
    <mergeCell ref="B74:C74"/>
    <mergeCell ref="E74:G74"/>
    <mergeCell ref="H74:J74"/>
    <mergeCell ref="B75:C75"/>
    <mergeCell ref="E75:G75"/>
    <mergeCell ref="H75:J75"/>
    <mergeCell ref="B72:C72"/>
    <mergeCell ref="E72:G72"/>
    <mergeCell ref="H72:J72"/>
    <mergeCell ref="B73:C73"/>
    <mergeCell ref="E73:G73"/>
    <mergeCell ref="H73:J73"/>
    <mergeCell ref="B78:C78"/>
    <mergeCell ref="E78:G78"/>
    <mergeCell ref="H78:J78"/>
    <mergeCell ref="B79:C79"/>
    <mergeCell ref="E79:G79"/>
    <mergeCell ref="H79:J79"/>
    <mergeCell ref="B76:C76"/>
    <mergeCell ref="E76:G76"/>
    <mergeCell ref="H76:J76"/>
    <mergeCell ref="B77:C77"/>
    <mergeCell ref="E77:G77"/>
    <mergeCell ref="H77:J77"/>
    <mergeCell ref="B82:C82"/>
    <mergeCell ref="E82:G82"/>
    <mergeCell ref="H82:J82"/>
    <mergeCell ref="B83:C83"/>
    <mergeCell ref="E83:G83"/>
    <mergeCell ref="H83:J83"/>
    <mergeCell ref="B80:C80"/>
    <mergeCell ref="E80:G80"/>
    <mergeCell ref="H80:J80"/>
    <mergeCell ref="B81:C81"/>
    <mergeCell ref="E81:G81"/>
    <mergeCell ref="H81:J81"/>
    <mergeCell ref="B86:C86"/>
    <mergeCell ref="E86:G86"/>
    <mergeCell ref="H86:J86"/>
    <mergeCell ref="B87:C87"/>
    <mergeCell ref="E87:G87"/>
    <mergeCell ref="H87:J87"/>
    <mergeCell ref="B84:C84"/>
    <mergeCell ref="E84:G84"/>
    <mergeCell ref="H84:J84"/>
    <mergeCell ref="B85:C85"/>
    <mergeCell ref="E85:G85"/>
    <mergeCell ref="H85:J85"/>
    <mergeCell ref="B90:C90"/>
    <mergeCell ref="E90:G90"/>
    <mergeCell ref="H90:J90"/>
    <mergeCell ref="B91:C91"/>
    <mergeCell ref="E91:G91"/>
    <mergeCell ref="H91:J91"/>
    <mergeCell ref="B88:C88"/>
    <mergeCell ref="E88:G88"/>
    <mergeCell ref="H88:J88"/>
    <mergeCell ref="B89:C89"/>
    <mergeCell ref="E89:G89"/>
    <mergeCell ref="H89:J89"/>
    <mergeCell ref="B94:C94"/>
    <mergeCell ref="E94:G94"/>
    <mergeCell ref="H94:J94"/>
    <mergeCell ref="B95:C95"/>
    <mergeCell ref="E95:G95"/>
    <mergeCell ref="H95:J95"/>
    <mergeCell ref="B92:C92"/>
    <mergeCell ref="E92:G92"/>
    <mergeCell ref="H92:J92"/>
    <mergeCell ref="B93:C93"/>
    <mergeCell ref="E93:G93"/>
    <mergeCell ref="H93:J93"/>
    <mergeCell ref="B98:C98"/>
    <mergeCell ref="E98:G98"/>
    <mergeCell ref="H98:J98"/>
    <mergeCell ref="B99:C99"/>
    <mergeCell ref="E99:G99"/>
    <mergeCell ref="H99:J99"/>
    <mergeCell ref="B96:C96"/>
    <mergeCell ref="E96:G96"/>
    <mergeCell ref="H96:J96"/>
    <mergeCell ref="B97:C97"/>
    <mergeCell ref="E97:G97"/>
    <mergeCell ref="H97:J97"/>
    <mergeCell ref="B102:C102"/>
    <mergeCell ref="E102:G102"/>
    <mergeCell ref="H102:J102"/>
    <mergeCell ref="B103:C103"/>
    <mergeCell ref="E103:G103"/>
    <mergeCell ref="H103:J103"/>
    <mergeCell ref="B100:C100"/>
    <mergeCell ref="E100:G100"/>
    <mergeCell ref="H100:J100"/>
    <mergeCell ref="B101:C101"/>
    <mergeCell ref="E101:G101"/>
    <mergeCell ref="H101:J101"/>
    <mergeCell ref="B106:C106"/>
    <mergeCell ref="E106:G106"/>
    <mergeCell ref="H106:J106"/>
    <mergeCell ref="B107:C107"/>
    <mergeCell ref="E107:G107"/>
    <mergeCell ref="H107:J107"/>
    <mergeCell ref="B104:C104"/>
    <mergeCell ref="E104:G104"/>
    <mergeCell ref="H104:J104"/>
    <mergeCell ref="B105:C105"/>
    <mergeCell ref="E105:G105"/>
    <mergeCell ref="H105:J105"/>
    <mergeCell ref="B110:C110"/>
    <mergeCell ref="E110:G110"/>
    <mergeCell ref="H110:J110"/>
    <mergeCell ref="B111:C111"/>
    <mergeCell ref="E111:G111"/>
    <mergeCell ref="H111:J111"/>
    <mergeCell ref="B108:C108"/>
    <mergeCell ref="E108:G108"/>
    <mergeCell ref="H108:J108"/>
    <mergeCell ref="B109:C109"/>
    <mergeCell ref="E109:G109"/>
    <mergeCell ref="H109:J109"/>
    <mergeCell ref="B114:C114"/>
    <mergeCell ref="E114:G114"/>
    <mergeCell ref="H114:J114"/>
    <mergeCell ref="B115:C115"/>
    <mergeCell ref="E115:G115"/>
    <mergeCell ref="H115:J115"/>
    <mergeCell ref="B112:C112"/>
    <mergeCell ref="E112:G112"/>
    <mergeCell ref="H112:J112"/>
    <mergeCell ref="B113:C113"/>
    <mergeCell ref="E113:G113"/>
    <mergeCell ref="H113:J113"/>
    <mergeCell ref="B118:C118"/>
    <mergeCell ref="E118:G118"/>
    <mergeCell ref="H118:J118"/>
    <mergeCell ref="B119:C119"/>
    <mergeCell ref="E119:G119"/>
    <mergeCell ref="H119:J119"/>
    <mergeCell ref="B116:C116"/>
    <mergeCell ref="E116:G116"/>
    <mergeCell ref="H116:J116"/>
    <mergeCell ref="B117:C117"/>
    <mergeCell ref="E117:G117"/>
    <mergeCell ref="H117:J117"/>
    <mergeCell ref="B122:C122"/>
    <mergeCell ref="E122:G122"/>
    <mergeCell ref="H122:J122"/>
    <mergeCell ref="B123:C123"/>
    <mergeCell ref="E123:G123"/>
    <mergeCell ref="H123:J123"/>
    <mergeCell ref="B120:C120"/>
    <mergeCell ref="E120:G120"/>
    <mergeCell ref="H120:J120"/>
    <mergeCell ref="B121:C121"/>
    <mergeCell ref="E121:G121"/>
    <mergeCell ref="H121:J121"/>
    <mergeCell ref="B126:C126"/>
    <mergeCell ref="E126:G126"/>
    <mergeCell ref="H126:J126"/>
    <mergeCell ref="B127:C127"/>
    <mergeCell ref="E127:G127"/>
    <mergeCell ref="H127:J127"/>
    <mergeCell ref="B124:C124"/>
    <mergeCell ref="E124:G124"/>
    <mergeCell ref="H124:J124"/>
    <mergeCell ref="B125:C125"/>
    <mergeCell ref="E125:G125"/>
    <mergeCell ref="H125:J125"/>
    <mergeCell ref="B130:C130"/>
    <mergeCell ref="E130:G130"/>
    <mergeCell ref="H130:J130"/>
    <mergeCell ref="B131:C131"/>
    <mergeCell ref="E131:G131"/>
    <mergeCell ref="H131:J131"/>
    <mergeCell ref="B128:C128"/>
    <mergeCell ref="E128:G128"/>
    <mergeCell ref="H128:J128"/>
    <mergeCell ref="B129:C129"/>
    <mergeCell ref="E129:G129"/>
    <mergeCell ref="H129:J129"/>
    <mergeCell ref="B134:C134"/>
    <mergeCell ref="E134:G134"/>
    <mergeCell ref="H134:J134"/>
    <mergeCell ref="B135:C135"/>
    <mergeCell ref="E135:G135"/>
    <mergeCell ref="H135:J135"/>
    <mergeCell ref="B132:C132"/>
    <mergeCell ref="E132:G132"/>
    <mergeCell ref="H132:J132"/>
    <mergeCell ref="B133:C133"/>
    <mergeCell ref="E133:G133"/>
    <mergeCell ref="H133:J133"/>
    <mergeCell ref="B138:C138"/>
    <mergeCell ref="E138:G138"/>
    <mergeCell ref="H138:J138"/>
    <mergeCell ref="B139:C139"/>
    <mergeCell ref="E139:G139"/>
    <mergeCell ref="H139:J139"/>
    <mergeCell ref="B136:C136"/>
    <mergeCell ref="E136:G136"/>
    <mergeCell ref="H136:J136"/>
    <mergeCell ref="B137:C137"/>
    <mergeCell ref="E137:G137"/>
    <mergeCell ref="H137:J137"/>
    <mergeCell ref="B142:C142"/>
    <mergeCell ref="E142:G142"/>
    <mergeCell ref="H142:J142"/>
    <mergeCell ref="B143:C143"/>
    <mergeCell ref="E143:G143"/>
    <mergeCell ref="H143:J143"/>
    <mergeCell ref="B140:C140"/>
    <mergeCell ref="E140:G140"/>
    <mergeCell ref="H140:J140"/>
    <mergeCell ref="B141:C141"/>
    <mergeCell ref="E141:G141"/>
    <mergeCell ref="H141:J141"/>
    <mergeCell ref="B146:C146"/>
    <mergeCell ref="E146:G146"/>
    <mergeCell ref="H146:J146"/>
    <mergeCell ref="B147:C147"/>
    <mergeCell ref="E147:G147"/>
    <mergeCell ref="H147:J147"/>
    <mergeCell ref="B144:C144"/>
    <mergeCell ref="E144:G144"/>
    <mergeCell ref="H144:J144"/>
    <mergeCell ref="B145:C145"/>
    <mergeCell ref="E145:G145"/>
    <mergeCell ref="H145:J145"/>
    <mergeCell ref="B150:C150"/>
    <mergeCell ref="E150:G150"/>
    <mergeCell ref="H150:J150"/>
    <mergeCell ref="B151:C151"/>
    <mergeCell ref="E151:G151"/>
    <mergeCell ref="H151:J151"/>
    <mergeCell ref="B148:C148"/>
    <mergeCell ref="E148:G148"/>
    <mergeCell ref="H148:J148"/>
    <mergeCell ref="B149:C149"/>
    <mergeCell ref="E149:G149"/>
    <mergeCell ref="H149:J149"/>
    <mergeCell ref="B154:C154"/>
    <mergeCell ref="E154:G154"/>
    <mergeCell ref="H154:J154"/>
    <mergeCell ref="B155:C155"/>
    <mergeCell ref="E155:G155"/>
    <mergeCell ref="H155:J155"/>
    <mergeCell ref="B152:C152"/>
    <mergeCell ref="E152:G152"/>
    <mergeCell ref="H152:J152"/>
    <mergeCell ref="B153:C153"/>
    <mergeCell ref="E153:G153"/>
    <mergeCell ref="H153:J153"/>
    <mergeCell ref="B158:C158"/>
    <mergeCell ref="E158:G158"/>
    <mergeCell ref="H158:J158"/>
    <mergeCell ref="B159:C159"/>
    <mergeCell ref="E159:G159"/>
    <mergeCell ref="H159:J159"/>
    <mergeCell ref="B156:C156"/>
    <mergeCell ref="E156:G156"/>
    <mergeCell ref="H156:J156"/>
    <mergeCell ref="B157:C157"/>
    <mergeCell ref="E157:G157"/>
    <mergeCell ref="H157:J157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70C0"/>
  </sheetPr>
  <dimension ref="B1:G43"/>
  <sheetViews>
    <sheetView workbookViewId="0">
      <selection activeCell="E11" sqref="E11"/>
    </sheetView>
  </sheetViews>
  <sheetFormatPr defaultColWidth="9" defaultRowHeight="17.399999999999999" x14ac:dyDescent="0.4"/>
  <cols>
    <col min="1" max="1" width="9" style="34"/>
    <col min="2" max="2" width="14" style="34" customWidth="1"/>
    <col min="3" max="3" width="10.59765625" style="34" customWidth="1"/>
    <col min="4" max="4" width="22" style="34" customWidth="1"/>
    <col min="5" max="7" width="10.59765625" style="34" customWidth="1"/>
    <col min="8" max="16384" width="9" style="34"/>
  </cols>
  <sheetData>
    <row r="1" spans="2:7" x14ac:dyDescent="0.4">
      <c r="B1" s="36" t="s">
        <v>1259</v>
      </c>
    </row>
    <row r="2" spans="2:7" x14ac:dyDescent="0.4">
      <c r="B2" s="106"/>
    </row>
    <row r="9" spans="2:7" x14ac:dyDescent="0.4">
      <c r="B9" s="35"/>
      <c r="C9" s="35"/>
      <c r="D9" s="35"/>
      <c r="E9" s="35"/>
      <c r="F9" s="35"/>
      <c r="G9" s="35">
        <f>_xlfn.AGGREGATE(12,4,G14:G43)</f>
        <v>375000</v>
      </c>
    </row>
    <row r="10" spans="2:7" x14ac:dyDescent="0.4">
      <c r="B10" s="3" t="s">
        <v>408</v>
      </c>
      <c r="C10" s="4"/>
      <c r="D10" s="4"/>
      <c r="E10" s="17">
        <v>1</v>
      </c>
      <c r="F10" s="17">
        <v>2</v>
      </c>
      <c r="G10" s="17">
        <v>3</v>
      </c>
    </row>
    <row r="11" spans="2:7" x14ac:dyDescent="0.4">
      <c r="D11" s="35"/>
      <c r="E11" s="69">
        <f>_xlfn.AGGREGATE(14,4,$G$14:$G$43,E10)</f>
        <v>1820000</v>
      </c>
      <c r="F11" s="69"/>
      <c r="G11" s="69"/>
    </row>
    <row r="12" spans="2:7" x14ac:dyDescent="0.4">
      <c r="B12" s="35"/>
      <c r="C12" s="35"/>
      <c r="D12" s="35"/>
      <c r="E12" s="35"/>
      <c r="F12" s="35"/>
      <c r="G12" s="35"/>
    </row>
    <row r="13" spans="2:7" x14ac:dyDescent="0.4">
      <c r="B13" s="70" t="s">
        <v>373</v>
      </c>
      <c r="C13" s="70" t="s">
        <v>374</v>
      </c>
      <c r="D13" s="70" t="s">
        <v>409</v>
      </c>
      <c r="E13" s="70" t="s">
        <v>410</v>
      </c>
      <c r="F13" s="70" t="s">
        <v>411</v>
      </c>
      <c r="G13" s="70" t="s">
        <v>412</v>
      </c>
    </row>
    <row r="14" spans="2:7" x14ac:dyDescent="0.4">
      <c r="B14" s="68" t="s">
        <v>189</v>
      </c>
      <c r="C14" s="32" t="s">
        <v>376</v>
      </c>
      <c r="D14" s="68" t="s">
        <v>377</v>
      </c>
      <c r="E14" s="33">
        <v>65000</v>
      </c>
      <c r="F14" s="33">
        <v>12</v>
      </c>
      <c r="G14" s="33">
        <f t="shared" ref="G14:G43" si="0">E14*F14</f>
        <v>780000</v>
      </c>
    </row>
    <row r="15" spans="2:7" x14ac:dyDescent="0.4">
      <c r="B15" s="68" t="s">
        <v>378</v>
      </c>
      <c r="C15" s="32" t="s">
        <v>376</v>
      </c>
      <c r="D15" s="68" t="s">
        <v>377</v>
      </c>
      <c r="E15" s="33">
        <v>65000</v>
      </c>
      <c r="F15" s="33">
        <v>28</v>
      </c>
      <c r="G15" s="33">
        <f t="shared" si="0"/>
        <v>1820000</v>
      </c>
    </row>
    <row r="16" spans="2:7" x14ac:dyDescent="0.4">
      <c r="B16" s="68" t="s">
        <v>94</v>
      </c>
      <c r="C16" s="32" t="s">
        <v>379</v>
      </c>
      <c r="D16" s="68" t="s">
        <v>380</v>
      </c>
      <c r="E16" s="33">
        <v>13000</v>
      </c>
      <c r="F16" s="33">
        <v>15</v>
      </c>
      <c r="G16" s="33">
        <f t="shared" si="0"/>
        <v>195000</v>
      </c>
    </row>
    <row r="17" spans="2:7" x14ac:dyDescent="0.4">
      <c r="B17" s="68" t="s">
        <v>381</v>
      </c>
      <c r="C17" s="32" t="s">
        <v>382</v>
      </c>
      <c r="D17" s="68" t="s">
        <v>383</v>
      </c>
      <c r="E17" s="33">
        <v>10000</v>
      </c>
      <c r="F17" s="33">
        <v>8</v>
      </c>
      <c r="G17" s="33">
        <f t="shared" si="0"/>
        <v>80000</v>
      </c>
    </row>
    <row r="18" spans="2:7" x14ac:dyDescent="0.4">
      <c r="B18" s="68" t="s">
        <v>384</v>
      </c>
      <c r="C18" s="32" t="s">
        <v>379</v>
      </c>
      <c r="D18" s="68" t="s">
        <v>383</v>
      </c>
      <c r="E18" s="33">
        <v>10000</v>
      </c>
      <c r="F18" s="33">
        <v>60</v>
      </c>
      <c r="G18" s="33">
        <f t="shared" si="0"/>
        <v>600000</v>
      </c>
    </row>
    <row r="19" spans="2:7" x14ac:dyDescent="0.4">
      <c r="B19" s="68" t="s">
        <v>385</v>
      </c>
      <c r="C19" s="32" t="s">
        <v>379</v>
      </c>
      <c r="D19" s="68" t="s">
        <v>386</v>
      </c>
      <c r="E19" s="33">
        <v>39000</v>
      </c>
      <c r="F19" s="33">
        <v>20</v>
      </c>
      <c r="G19" s="33">
        <f t="shared" si="0"/>
        <v>780000</v>
      </c>
    </row>
    <row r="20" spans="2:7" x14ac:dyDescent="0.4">
      <c r="B20" s="68" t="s">
        <v>387</v>
      </c>
      <c r="C20" s="32" t="s">
        <v>382</v>
      </c>
      <c r="D20" s="68" t="s">
        <v>388</v>
      </c>
      <c r="E20" s="33">
        <v>11000</v>
      </c>
      <c r="F20" s="33">
        <v>7</v>
      </c>
      <c r="G20" s="33">
        <f t="shared" si="0"/>
        <v>77000</v>
      </c>
    </row>
    <row r="21" spans="2:7" x14ac:dyDescent="0.4">
      <c r="B21" s="68" t="s">
        <v>387</v>
      </c>
      <c r="C21" s="32" t="s">
        <v>382</v>
      </c>
      <c r="D21" s="68" t="s">
        <v>389</v>
      </c>
      <c r="E21" s="33">
        <v>25000</v>
      </c>
      <c r="F21" s="33">
        <v>70</v>
      </c>
      <c r="G21" s="33">
        <f t="shared" si="0"/>
        <v>1750000</v>
      </c>
    </row>
    <row r="22" spans="2:7" x14ac:dyDescent="0.4">
      <c r="B22" s="68" t="s">
        <v>390</v>
      </c>
      <c r="C22" s="32" t="s">
        <v>382</v>
      </c>
      <c r="D22" s="68" t="s">
        <v>386</v>
      </c>
      <c r="E22" s="33">
        <v>39000</v>
      </c>
      <c r="F22" s="33">
        <v>10</v>
      </c>
      <c r="G22" s="33">
        <f t="shared" si="0"/>
        <v>390000</v>
      </c>
    </row>
    <row r="23" spans="2:7" x14ac:dyDescent="0.4">
      <c r="B23" s="68" t="s">
        <v>164</v>
      </c>
      <c r="C23" s="32" t="s">
        <v>376</v>
      </c>
      <c r="D23" s="68" t="s">
        <v>391</v>
      </c>
      <c r="E23" s="33">
        <v>8000</v>
      </c>
      <c r="F23" s="33">
        <v>10</v>
      </c>
      <c r="G23" s="33">
        <f t="shared" si="0"/>
        <v>80000</v>
      </c>
    </row>
    <row r="24" spans="2:7" x14ac:dyDescent="0.4">
      <c r="B24" s="68" t="s">
        <v>392</v>
      </c>
      <c r="C24" s="32" t="s">
        <v>382</v>
      </c>
      <c r="D24" s="68" t="s">
        <v>393</v>
      </c>
      <c r="E24" s="33">
        <v>16000</v>
      </c>
      <c r="F24" s="33">
        <v>30</v>
      </c>
      <c r="G24" s="33">
        <f t="shared" si="0"/>
        <v>480000</v>
      </c>
    </row>
    <row r="25" spans="2:7" x14ac:dyDescent="0.4">
      <c r="B25" s="68" t="s">
        <v>368</v>
      </c>
      <c r="C25" s="32" t="s">
        <v>379</v>
      </c>
      <c r="D25" s="68" t="s">
        <v>394</v>
      </c>
      <c r="E25" s="33">
        <v>14000</v>
      </c>
      <c r="F25" s="33">
        <v>21</v>
      </c>
      <c r="G25" s="33">
        <f t="shared" si="0"/>
        <v>294000</v>
      </c>
    </row>
    <row r="26" spans="2:7" x14ac:dyDescent="0.4">
      <c r="B26" s="68" t="s">
        <v>395</v>
      </c>
      <c r="C26" s="32" t="s">
        <v>396</v>
      </c>
      <c r="D26" s="68" t="s">
        <v>389</v>
      </c>
      <c r="E26" s="33">
        <v>25000</v>
      </c>
      <c r="F26" s="33">
        <v>30</v>
      </c>
      <c r="G26" s="33">
        <f t="shared" si="0"/>
        <v>750000</v>
      </c>
    </row>
    <row r="27" spans="2:7" x14ac:dyDescent="0.4">
      <c r="B27" s="68" t="s">
        <v>368</v>
      </c>
      <c r="C27" s="32" t="s">
        <v>379</v>
      </c>
      <c r="D27" s="68" t="s">
        <v>397</v>
      </c>
      <c r="E27" s="33">
        <v>10000</v>
      </c>
      <c r="F27" s="33">
        <v>70</v>
      </c>
      <c r="G27" s="33">
        <f t="shared" si="0"/>
        <v>700000</v>
      </c>
    </row>
    <row r="28" spans="2:7" x14ac:dyDescent="0.4">
      <c r="B28" s="68" t="s">
        <v>395</v>
      </c>
      <c r="C28" s="32" t="s">
        <v>396</v>
      </c>
      <c r="D28" s="68" t="s">
        <v>393</v>
      </c>
      <c r="E28" s="33">
        <v>16000</v>
      </c>
      <c r="F28" s="33">
        <v>30</v>
      </c>
      <c r="G28" s="33">
        <f t="shared" si="0"/>
        <v>480000</v>
      </c>
    </row>
    <row r="29" spans="2:7" x14ac:dyDescent="0.4">
      <c r="B29" s="68" t="s">
        <v>398</v>
      </c>
      <c r="C29" s="32" t="s">
        <v>379</v>
      </c>
      <c r="D29" s="68" t="s">
        <v>386</v>
      </c>
      <c r="E29" s="33">
        <v>39000</v>
      </c>
      <c r="F29" s="33">
        <v>35</v>
      </c>
      <c r="G29" s="33">
        <f t="shared" si="0"/>
        <v>1365000</v>
      </c>
    </row>
    <row r="30" spans="2:7" x14ac:dyDescent="0.4">
      <c r="B30" s="68" t="s">
        <v>399</v>
      </c>
      <c r="C30" s="32" t="s">
        <v>376</v>
      </c>
      <c r="D30" s="68" t="s">
        <v>391</v>
      </c>
      <c r="E30" s="33">
        <v>8000</v>
      </c>
      <c r="F30" s="33">
        <v>12</v>
      </c>
      <c r="G30" s="33">
        <f t="shared" si="0"/>
        <v>96000</v>
      </c>
    </row>
    <row r="31" spans="2:7" x14ac:dyDescent="0.4">
      <c r="B31" s="68" t="s">
        <v>400</v>
      </c>
      <c r="C31" s="32" t="s">
        <v>396</v>
      </c>
      <c r="D31" s="68" t="s">
        <v>401</v>
      </c>
      <c r="E31" s="33">
        <v>7000</v>
      </c>
      <c r="F31" s="33">
        <v>18</v>
      </c>
      <c r="G31" s="33">
        <f t="shared" si="0"/>
        <v>126000</v>
      </c>
    </row>
    <row r="32" spans="2:7" x14ac:dyDescent="0.4">
      <c r="B32" s="68" t="s">
        <v>402</v>
      </c>
      <c r="C32" s="32" t="s">
        <v>376</v>
      </c>
      <c r="D32" s="68" t="s">
        <v>386</v>
      </c>
      <c r="E32" s="33">
        <v>39000</v>
      </c>
      <c r="F32" s="33">
        <v>40</v>
      </c>
      <c r="G32" s="33">
        <f t="shared" si="0"/>
        <v>1560000</v>
      </c>
    </row>
    <row r="33" spans="2:7" x14ac:dyDescent="0.4">
      <c r="B33" s="68" t="s">
        <v>403</v>
      </c>
      <c r="C33" s="32" t="s">
        <v>379</v>
      </c>
      <c r="D33" s="68" t="s">
        <v>401</v>
      </c>
      <c r="E33" s="33">
        <v>7000</v>
      </c>
      <c r="F33" s="33">
        <v>20</v>
      </c>
      <c r="G33" s="33">
        <f t="shared" si="0"/>
        <v>140000</v>
      </c>
    </row>
    <row r="34" spans="2:7" x14ac:dyDescent="0.4">
      <c r="B34" s="68" t="s">
        <v>368</v>
      </c>
      <c r="C34" s="32" t="s">
        <v>379</v>
      </c>
      <c r="D34" s="68" t="s">
        <v>391</v>
      </c>
      <c r="E34" s="33">
        <v>8000</v>
      </c>
      <c r="F34" s="33">
        <v>50</v>
      </c>
      <c r="G34" s="33">
        <f t="shared" si="0"/>
        <v>400000</v>
      </c>
    </row>
    <row r="35" spans="2:7" x14ac:dyDescent="0.4">
      <c r="B35" s="68" t="s">
        <v>385</v>
      </c>
      <c r="C35" s="32" t="s">
        <v>379</v>
      </c>
      <c r="D35" s="68" t="s">
        <v>404</v>
      </c>
      <c r="E35" s="33">
        <v>8000</v>
      </c>
      <c r="F35" s="33">
        <v>30</v>
      </c>
      <c r="G35" s="33">
        <f t="shared" si="0"/>
        <v>240000</v>
      </c>
    </row>
    <row r="36" spans="2:7" x14ac:dyDescent="0.4">
      <c r="B36" s="68" t="s">
        <v>405</v>
      </c>
      <c r="C36" s="32" t="s">
        <v>379</v>
      </c>
      <c r="D36" s="68" t="s">
        <v>383</v>
      </c>
      <c r="E36" s="33">
        <v>10000</v>
      </c>
      <c r="F36" s="33">
        <v>36</v>
      </c>
      <c r="G36" s="33">
        <f t="shared" si="0"/>
        <v>360000</v>
      </c>
    </row>
    <row r="37" spans="2:7" x14ac:dyDescent="0.4">
      <c r="B37" s="68" t="s">
        <v>381</v>
      </c>
      <c r="C37" s="32" t="s">
        <v>376</v>
      </c>
      <c r="D37" s="68" t="s">
        <v>389</v>
      </c>
      <c r="E37" s="33">
        <v>25000</v>
      </c>
      <c r="F37" s="33">
        <v>10</v>
      </c>
      <c r="G37" s="33">
        <f t="shared" si="0"/>
        <v>250000</v>
      </c>
    </row>
    <row r="38" spans="2:7" x14ac:dyDescent="0.4">
      <c r="B38" s="68" t="s">
        <v>177</v>
      </c>
      <c r="C38" s="32" t="s">
        <v>379</v>
      </c>
      <c r="D38" s="68" t="s">
        <v>404</v>
      </c>
      <c r="E38" s="33">
        <v>8000</v>
      </c>
      <c r="F38" s="33">
        <v>55</v>
      </c>
      <c r="G38" s="33">
        <f t="shared" si="0"/>
        <v>440000</v>
      </c>
    </row>
    <row r="39" spans="2:7" x14ac:dyDescent="0.4">
      <c r="B39" s="68" t="s">
        <v>189</v>
      </c>
      <c r="C39" s="32" t="s">
        <v>376</v>
      </c>
      <c r="D39" s="68" t="s">
        <v>391</v>
      </c>
      <c r="E39" s="33">
        <v>8000</v>
      </c>
      <c r="F39" s="33">
        <v>30</v>
      </c>
      <c r="G39" s="33">
        <f t="shared" si="0"/>
        <v>240000</v>
      </c>
    </row>
    <row r="40" spans="2:7" x14ac:dyDescent="0.4">
      <c r="B40" s="68" t="s">
        <v>406</v>
      </c>
      <c r="C40" s="32" t="s">
        <v>396</v>
      </c>
      <c r="D40" s="68" t="s">
        <v>389</v>
      </c>
      <c r="E40" s="33">
        <v>25000</v>
      </c>
      <c r="F40" s="33">
        <v>2</v>
      </c>
      <c r="G40" s="33">
        <f t="shared" si="0"/>
        <v>50000</v>
      </c>
    </row>
    <row r="41" spans="2:7" x14ac:dyDescent="0.4">
      <c r="B41" s="68" t="s">
        <v>407</v>
      </c>
      <c r="C41" s="32" t="s">
        <v>376</v>
      </c>
      <c r="D41" s="68" t="s">
        <v>383</v>
      </c>
      <c r="E41" s="33">
        <v>10000</v>
      </c>
      <c r="F41" s="33">
        <v>30</v>
      </c>
      <c r="G41" s="33">
        <f t="shared" si="0"/>
        <v>300000</v>
      </c>
    </row>
    <row r="42" spans="2:7" x14ac:dyDescent="0.4">
      <c r="B42" s="68" t="s">
        <v>87</v>
      </c>
      <c r="C42" s="32" t="s">
        <v>379</v>
      </c>
      <c r="D42" s="68" t="s">
        <v>401</v>
      </c>
      <c r="E42" s="33">
        <v>7000</v>
      </c>
      <c r="F42" s="33">
        <v>4</v>
      </c>
      <c r="G42" s="33">
        <f t="shared" si="0"/>
        <v>28000</v>
      </c>
    </row>
    <row r="43" spans="2:7" x14ac:dyDescent="0.4">
      <c r="B43" s="68" t="s">
        <v>87</v>
      </c>
      <c r="C43" s="32" t="s">
        <v>379</v>
      </c>
      <c r="D43" s="68" t="s">
        <v>389</v>
      </c>
      <c r="E43" s="33">
        <v>25000</v>
      </c>
      <c r="F43" s="33">
        <v>30</v>
      </c>
      <c r="G43" s="33">
        <f t="shared" si="0"/>
        <v>750000</v>
      </c>
    </row>
  </sheetData>
  <sortState xmlns:xlrd2="http://schemas.microsoft.com/office/spreadsheetml/2017/richdata2" ref="I6:I35">
    <sortCondition ref="I6"/>
  </sortState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B1:O134"/>
  <sheetViews>
    <sheetView topLeftCell="A26" workbookViewId="0">
      <selection activeCell="J52" sqref="J52"/>
    </sheetView>
  </sheetViews>
  <sheetFormatPr defaultColWidth="9" defaultRowHeight="17.399999999999999" x14ac:dyDescent="0.4"/>
  <cols>
    <col min="1" max="6" width="9" style="34"/>
    <col min="7" max="7" width="11.09765625" style="34" customWidth="1"/>
    <col min="8" max="12" width="9" style="34"/>
    <col min="13" max="13" width="11.09765625" style="34" bestFit="1" customWidth="1"/>
    <col min="14" max="14" width="24" style="34" customWidth="1"/>
    <col min="15" max="16384" width="9" style="34"/>
  </cols>
  <sheetData>
    <row r="1" spans="2:7" x14ac:dyDescent="0.4">
      <c r="B1" s="36" t="s">
        <v>282</v>
      </c>
    </row>
    <row r="2" spans="2:7" x14ac:dyDescent="0.4">
      <c r="B2" s="36"/>
    </row>
    <row r="3" spans="2:7" x14ac:dyDescent="0.4">
      <c r="B3" s="47" t="s">
        <v>293</v>
      </c>
      <c r="C3" s="211" t="s">
        <v>248</v>
      </c>
      <c r="D3" s="211"/>
      <c r="E3" s="211"/>
      <c r="F3" s="212"/>
    </row>
    <row r="4" spans="2:7" x14ac:dyDescent="0.4">
      <c r="B4" s="45" t="s">
        <v>288</v>
      </c>
      <c r="C4" s="186" t="s">
        <v>283</v>
      </c>
      <c r="D4" s="186"/>
      <c r="E4" s="186"/>
      <c r="F4" s="210"/>
      <c r="G4" s="34" t="s">
        <v>302</v>
      </c>
    </row>
    <row r="5" spans="2:7" x14ac:dyDescent="0.4">
      <c r="B5" s="45" t="s">
        <v>289</v>
      </c>
      <c r="C5" s="186" t="s">
        <v>294</v>
      </c>
      <c r="D5" s="186"/>
      <c r="E5" s="186"/>
      <c r="F5" s="210"/>
      <c r="G5" s="34" t="s">
        <v>303</v>
      </c>
    </row>
    <row r="6" spans="2:7" x14ac:dyDescent="0.4">
      <c r="B6" s="45" t="s">
        <v>287</v>
      </c>
      <c r="C6" s="186" t="s">
        <v>284</v>
      </c>
      <c r="D6" s="186"/>
      <c r="E6" s="186"/>
      <c r="F6" s="210"/>
      <c r="G6" s="34" t="s">
        <v>304</v>
      </c>
    </row>
    <row r="7" spans="2:7" x14ac:dyDescent="0.4">
      <c r="B7" s="45" t="s">
        <v>285</v>
      </c>
      <c r="C7" s="186" t="s">
        <v>295</v>
      </c>
      <c r="D7" s="186"/>
      <c r="E7" s="186"/>
      <c r="F7" s="210"/>
    </row>
    <row r="8" spans="2:7" x14ac:dyDescent="0.4">
      <c r="B8" s="45" t="s">
        <v>286</v>
      </c>
      <c r="C8" s="186" t="s">
        <v>296</v>
      </c>
      <c r="D8" s="186"/>
      <c r="E8" s="186"/>
      <c r="F8" s="210"/>
    </row>
    <row r="9" spans="2:7" x14ac:dyDescent="0.4">
      <c r="B9" s="45" t="s">
        <v>290</v>
      </c>
      <c r="C9" s="186" t="s">
        <v>297</v>
      </c>
      <c r="D9" s="186"/>
      <c r="E9" s="186"/>
      <c r="F9" s="210"/>
      <c r="G9" s="40">
        <v>42450</v>
      </c>
    </row>
    <row r="10" spans="2:7" x14ac:dyDescent="0.4">
      <c r="B10" s="45" t="s">
        <v>292</v>
      </c>
      <c r="C10" s="186" t="s">
        <v>298</v>
      </c>
      <c r="D10" s="186"/>
      <c r="E10" s="186"/>
      <c r="F10" s="210"/>
      <c r="G10" s="40">
        <v>42450</v>
      </c>
    </row>
    <row r="11" spans="2:7" x14ac:dyDescent="0.4">
      <c r="B11" s="45" t="s">
        <v>291</v>
      </c>
      <c r="C11" s="186" t="s">
        <v>299</v>
      </c>
      <c r="D11" s="186"/>
      <c r="E11" s="186"/>
      <c r="F11" s="210"/>
      <c r="G11" s="40">
        <v>42450</v>
      </c>
    </row>
    <row r="12" spans="2:7" x14ac:dyDescent="0.4">
      <c r="B12" s="45" t="s">
        <v>301</v>
      </c>
      <c r="C12" s="186" t="s">
        <v>300</v>
      </c>
      <c r="D12" s="186"/>
      <c r="E12" s="186"/>
      <c r="F12" s="210"/>
    </row>
    <row r="13" spans="2:7" x14ac:dyDescent="0.4">
      <c r="B13" s="45" t="s">
        <v>312</v>
      </c>
      <c r="C13" s="215" t="s">
        <v>315</v>
      </c>
      <c r="D13" s="216"/>
      <c r="E13" s="216"/>
      <c r="F13" s="217"/>
    </row>
    <row r="14" spans="2:7" x14ac:dyDescent="0.4">
      <c r="B14" s="45" t="s">
        <v>313</v>
      </c>
      <c r="C14" s="215" t="s">
        <v>316</v>
      </c>
      <c r="D14" s="216"/>
      <c r="E14" s="216"/>
      <c r="F14" s="217"/>
    </row>
    <row r="15" spans="2:7" x14ac:dyDescent="0.4">
      <c r="B15" s="46" t="s">
        <v>314</v>
      </c>
      <c r="C15" s="205" t="s">
        <v>317</v>
      </c>
      <c r="D15" s="206"/>
      <c r="E15" s="206"/>
      <c r="F15" s="207"/>
    </row>
    <row r="16" spans="2:7" x14ac:dyDescent="0.4">
      <c r="B16" s="52" t="s">
        <v>687</v>
      </c>
      <c r="C16" s="205" t="s">
        <v>688</v>
      </c>
      <c r="D16" s="206"/>
      <c r="E16" s="206"/>
      <c r="F16" s="207"/>
    </row>
    <row r="17" spans="2:15" x14ac:dyDescent="0.4">
      <c r="B17" s="52" t="s">
        <v>766</v>
      </c>
      <c r="C17" s="205" t="s">
        <v>767</v>
      </c>
      <c r="D17" s="206"/>
      <c r="E17" s="206"/>
      <c r="F17" s="207"/>
    </row>
    <row r="18" spans="2:15" x14ac:dyDescent="0.4">
      <c r="B18" s="105" t="s">
        <v>768</v>
      </c>
      <c r="C18" s="52"/>
      <c r="D18" s="52"/>
      <c r="E18" s="52"/>
      <c r="F18" s="52"/>
    </row>
    <row r="19" spans="2:15" x14ac:dyDescent="0.4">
      <c r="B19" s="52"/>
      <c r="C19" s="52"/>
      <c r="D19" s="52"/>
      <c r="E19" s="52"/>
      <c r="F19" s="52"/>
    </row>
    <row r="20" spans="2:15" x14ac:dyDescent="0.4">
      <c r="B20" s="52"/>
      <c r="C20" s="52"/>
      <c r="D20" s="52"/>
      <c r="E20" s="52"/>
      <c r="F20" s="52"/>
    </row>
    <row r="21" spans="2:15" x14ac:dyDescent="0.4">
      <c r="B21" s="52"/>
      <c r="C21" s="52"/>
      <c r="D21" s="52"/>
      <c r="E21" s="52"/>
      <c r="F21" s="52"/>
    </row>
    <row r="22" spans="2:15" x14ac:dyDescent="0.4">
      <c r="B22" s="52" t="s">
        <v>762</v>
      </c>
      <c r="C22" s="52" t="s">
        <v>763</v>
      </c>
      <c r="D22" s="52"/>
      <c r="E22" s="52"/>
      <c r="F22" s="52"/>
    </row>
    <row r="23" spans="2:15" x14ac:dyDescent="0.4">
      <c r="B23" s="52" t="s">
        <v>764</v>
      </c>
      <c r="C23" s="52" t="s">
        <v>765</v>
      </c>
      <c r="D23" s="52"/>
      <c r="E23" s="52"/>
      <c r="F23" s="52"/>
    </row>
    <row r="24" spans="2:15" x14ac:dyDescent="0.4">
      <c r="B24" s="52"/>
      <c r="C24" s="52"/>
      <c r="D24" s="52"/>
      <c r="E24" s="52"/>
      <c r="F24" s="52"/>
    </row>
    <row r="25" spans="2:15" x14ac:dyDescent="0.4">
      <c r="B25" s="105" t="s">
        <v>678</v>
      </c>
      <c r="C25" s="52"/>
      <c r="D25" s="52"/>
      <c r="E25" s="52"/>
      <c r="F25" s="52"/>
    </row>
    <row r="26" spans="2:15" x14ac:dyDescent="0.4">
      <c r="B26" s="105" t="s">
        <v>679</v>
      </c>
      <c r="C26" s="52"/>
      <c r="D26" s="52"/>
      <c r="E26" s="52"/>
      <c r="F26" s="52"/>
    </row>
    <row r="27" spans="2:15" x14ac:dyDescent="0.4">
      <c r="B27" s="52"/>
      <c r="C27" s="52"/>
      <c r="D27" s="52"/>
      <c r="E27" s="52"/>
      <c r="F27" s="52"/>
    </row>
    <row r="28" spans="2:15" x14ac:dyDescent="0.4">
      <c r="B28" s="36" t="s">
        <v>310</v>
      </c>
    </row>
    <row r="30" spans="2:15" x14ac:dyDescent="0.4">
      <c r="B30" s="47" t="s">
        <v>247</v>
      </c>
      <c r="C30" s="211" t="s">
        <v>248</v>
      </c>
      <c r="D30" s="211"/>
      <c r="E30" s="212"/>
      <c r="G30" s="47"/>
      <c r="H30" s="48" t="s">
        <v>247</v>
      </c>
      <c r="I30" s="211" t="s">
        <v>248</v>
      </c>
      <c r="J30" s="211"/>
      <c r="K30" s="212"/>
      <c r="L30" s="112" t="s">
        <v>247</v>
      </c>
      <c r="M30" s="211" t="s">
        <v>248</v>
      </c>
      <c r="N30" s="211"/>
      <c r="O30" s="212"/>
    </row>
    <row r="31" spans="2:15" x14ac:dyDescent="0.4">
      <c r="B31" s="45" t="s">
        <v>231</v>
      </c>
      <c r="C31" s="186" t="s">
        <v>239</v>
      </c>
      <c r="D31" s="186"/>
      <c r="E31" s="210"/>
      <c r="G31" s="185" t="s">
        <v>249</v>
      </c>
      <c r="H31" s="42" t="s">
        <v>250</v>
      </c>
      <c r="I31" s="186" t="s">
        <v>251</v>
      </c>
      <c r="J31" s="186"/>
      <c r="K31" s="210"/>
      <c r="L31" s="42" t="s">
        <v>689</v>
      </c>
      <c r="M31" s="186" t="s">
        <v>699</v>
      </c>
      <c r="N31" s="186"/>
      <c r="O31" s="210"/>
    </row>
    <row r="32" spans="2:15" x14ac:dyDescent="0.4">
      <c r="B32" s="45" t="s">
        <v>232</v>
      </c>
      <c r="C32" s="186" t="s">
        <v>240</v>
      </c>
      <c r="D32" s="186"/>
      <c r="E32" s="210"/>
      <c r="G32" s="185"/>
      <c r="H32" s="42" t="s">
        <v>252</v>
      </c>
      <c r="I32" s="186" t="s">
        <v>253</v>
      </c>
      <c r="J32" s="186"/>
      <c r="K32" s="210"/>
      <c r="L32" s="42" t="s">
        <v>690</v>
      </c>
      <c r="M32" s="186" t="s">
        <v>700</v>
      </c>
      <c r="N32" s="186"/>
      <c r="O32" s="210"/>
    </row>
    <row r="33" spans="2:15" x14ac:dyDescent="0.4">
      <c r="B33" s="45" t="s">
        <v>233</v>
      </c>
      <c r="C33" s="186" t="s">
        <v>241</v>
      </c>
      <c r="D33" s="186"/>
      <c r="E33" s="210"/>
      <c r="G33" s="185"/>
      <c r="H33" s="43" t="s">
        <v>254</v>
      </c>
      <c r="I33" s="186" t="s">
        <v>257</v>
      </c>
      <c r="J33" s="186"/>
      <c r="K33" s="210"/>
      <c r="L33" s="107" t="s">
        <v>691</v>
      </c>
      <c r="M33" s="186" t="s">
        <v>701</v>
      </c>
      <c r="N33" s="186"/>
      <c r="O33" s="210"/>
    </row>
    <row r="34" spans="2:15" x14ac:dyDescent="0.4">
      <c r="B34" s="45" t="s">
        <v>234</v>
      </c>
      <c r="C34" s="186" t="s">
        <v>242</v>
      </c>
      <c r="D34" s="186"/>
      <c r="E34" s="210"/>
      <c r="G34" s="185"/>
      <c r="H34" s="43" t="s">
        <v>255</v>
      </c>
      <c r="I34" s="186" t="s">
        <v>258</v>
      </c>
      <c r="J34" s="186"/>
      <c r="K34" s="210"/>
      <c r="L34" s="107" t="s">
        <v>692</v>
      </c>
      <c r="M34" s="186" t="s">
        <v>702</v>
      </c>
      <c r="N34" s="186"/>
      <c r="O34" s="210"/>
    </row>
    <row r="35" spans="2:15" x14ac:dyDescent="0.4">
      <c r="B35" s="45" t="s">
        <v>235</v>
      </c>
      <c r="C35" s="186" t="s">
        <v>243</v>
      </c>
      <c r="D35" s="186"/>
      <c r="E35" s="210"/>
      <c r="G35" s="185"/>
      <c r="H35" s="43" t="s">
        <v>256</v>
      </c>
      <c r="I35" s="186" t="s">
        <v>259</v>
      </c>
      <c r="J35" s="186"/>
      <c r="K35" s="210"/>
      <c r="L35" s="107" t="s">
        <v>693</v>
      </c>
      <c r="M35" s="186" t="s">
        <v>703</v>
      </c>
      <c r="N35" s="186"/>
      <c r="O35" s="210"/>
    </row>
    <row r="36" spans="2:15" x14ac:dyDescent="0.4">
      <c r="B36" s="45" t="s">
        <v>236</v>
      </c>
      <c r="C36" s="186" t="s">
        <v>244</v>
      </c>
      <c r="D36" s="186"/>
      <c r="E36" s="210"/>
      <c r="G36" s="185"/>
      <c r="H36" s="43" t="s">
        <v>260</v>
      </c>
      <c r="I36" s="186" t="s">
        <v>261</v>
      </c>
      <c r="J36" s="186"/>
      <c r="K36" s="210"/>
      <c r="L36" s="107" t="s">
        <v>694</v>
      </c>
      <c r="M36" s="186" t="s">
        <v>704</v>
      </c>
      <c r="N36" s="186"/>
      <c r="O36" s="210"/>
    </row>
    <row r="37" spans="2:15" x14ac:dyDescent="0.4">
      <c r="B37" s="45" t="s">
        <v>237</v>
      </c>
      <c r="C37" s="186" t="s">
        <v>245</v>
      </c>
      <c r="D37" s="186"/>
      <c r="E37" s="210"/>
      <c r="G37" s="185"/>
      <c r="H37" s="43" t="s">
        <v>265</v>
      </c>
      <c r="I37" s="186" t="s">
        <v>266</v>
      </c>
      <c r="J37" s="186"/>
      <c r="K37" s="210"/>
      <c r="L37" s="107" t="s">
        <v>695</v>
      </c>
      <c r="M37" s="186" t="s">
        <v>705</v>
      </c>
      <c r="N37" s="186"/>
      <c r="O37" s="210"/>
    </row>
    <row r="38" spans="2:15" x14ac:dyDescent="0.4">
      <c r="B38" s="46" t="s">
        <v>238</v>
      </c>
      <c r="C38" s="188" t="s">
        <v>246</v>
      </c>
      <c r="D38" s="188"/>
      <c r="E38" s="204"/>
      <c r="G38" s="185"/>
      <c r="H38" s="43" t="s">
        <v>267</v>
      </c>
      <c r="I38" s="186" t="s">
        <v>268</v>
      </c>
      <c r="J38" s="186"/>
      <c r="K38" s="210"/>
      <c r="L38" s="107" t="s">
        <v>696</v>
      </c>
      <c r="M38" s="186" t="s">
        <v>706</v>
      </c>
      <c r="N38" s="186"/>
      <c r="O38" s="210"/>
    </row>
    <row r="39" spans="2:15" x14ac:dyDescent="0.4">
      <c r="G39" s="185"/>
      <c r="H39" s="43" t="s">
        <v>272</v>
      </c>
      <c r="I39" s="186" t="s">
        <v>275</v>
      </c>
      <c r="J39" s="186"/>
      <c r="K39" s="210"/>
      <c r="L39" s="107" t="s">
        <v>697</v>
      </c>
      <c r="M39" s="186" t="s">
        <v>707</v>
      </c>
      <c r="N39" s="186"/>
      <c r="O39" s="210"/>
    </row>
    <row r="40" spans="2:15" x14ac:dyDescent="0.4">
      <c r="G40" s="185"/>
      <c r="H40" s="43" t="s">
        <v>273</v>
      </c>
      <c r="I40" s="186" t="s">
        <v>277</v>
      </c>
      <c r="J40" s="186"/>
      <c r="K40" s="210"/>
      <c r="L40" s="107" t="s">
        <v>698</v>
      </c>
      <c r="M40" s="186" t="s">
        <v>708</v>
      </c>
      <c r="N40" s="186"/>
      <c r="O40" s="210"/>
    </row>
    <row r="41" spans="2:15" x14ac:dyDescent="0.4">
      <c r="G41" s="185"/>
      <c r="H41" s="43" t="s">
        <v>274</v>
      </c>
      <c r="I41" s="186" t="s">
        <v>269</v>
      </c>
      <c r="J41" s="186"/>
      <c r="K41" s="210"/>
      <c r="L41" s="107" t="s">
        <v>709</v>
      </c>
      <c r="M41" s="186" t="s">
        <v>717</v>
      </c>
      <c r="N41" s="186"/>
      <c r="O41" s="210"/>
    </row>
    <row r="42" spans="2:15" x14ac:dyDescent="0.4">
      <c r="G42" s="209"/>
      <c r="H42" s="49" t="s">
        <v>276</v>
      </c>
      <c r="I42" s="213" t="s">
        <v>270</v>
      </c>
      <c r="J42" s="213"/>
      <c r="K42" s="214"/>
      <c r="L42" s="111" t="s">
        <v>710</v>
      </c>
      <c r="M42" s="186" t="s">
        <v>718</v>
      </c>
      <c r="N42" s="186"/>
      <c r="O42" s="210"/>
    </row>
    <row r="43" spans="2:15" x14ac:dyDescent="0.4">
      <c r="L43" s="109" t="s">
        <v>711</v>
      </c>
      <c r="M43" s="186" t="s">
        <v>719</v>
      </c>
      <c r="N43" s="186"/>
      <c r="O43" s="210"/>
    </row>
    <row r="44" spans="2:15" x14ac:dyDescent="0.4">
      <c r="L44" s="109" t="s">
        <v>712</v>
      </c>
      <c r="M44" s="186" t="s">
        <v>720</v>
      </c>
      <c r="N44" s="186"/>
      <c r="O44" s="210"/>
    </row>
    <row r="45" spans="2:15" x14ac:dyDescent="0.4">
      <c r="B45" s="39"/>
      <c r="L45" s="109" t="s">
        <v>713</v>
      </c>
      <c r="M45" s="186" t="s">
        <v>721</v>
      </c>
      <c r="N45" s="186"/>
      <c r="O45" s="210"/>
    </row>
    <row r="46" spans="2:15" x14ac:dyDescent="0.4">
      <c r="L46" s="109" t="s">
        <v>714</v>
      </c>
      <c r="M46" s="186" t="s">
        <v>722</v>
      </c>
      <c r="N46" s="186"/>
      <c r="O46" s="210"/>
    </row>
    <row r="47" spans="2:15" x14ac:dyDescent="0.4">
      <c r="L47" s="109" t="s">
        <v>715</v>
      </c>
      <c r="M47" s="186" t="s">
        <v>723</v>
      </c>
      <c r="N47" s="186"/>
      <c r="O47" s="210"/>
    </row>
    <row r="48" spans="2:15" x14ac:dyDescent="0.4">
      <c r="B48" s="36" t="s">
        <v>311</v>
      </c>
      <c r="L48" s="109" t="s">
        <v>716</v>
      </c>
      <c r="M48" s="186" t="s">
        <v>724</v>
      </c>
      <c r="N48" s="186"/>
      <c r="O48" s="210"/>
    </row>
    <row r="49" spans="2:15" x14ac:dyDescent="0.4">
      <c r="L49" s="113" t="s">
        <v>726</v>
      </c>
      <c r="M49" s="186" t="s">
        <v>727</v>
      </c>
      <c r="N49" s="186"/>
      <c r="O49" s="210"/>
    </row>
    <row r="50" spans="2:15" x14ac:dyDescent="0.4">
      <c r="B50" s="47" t="s">
        <v>308</v>
      </c>
      <c r="C50" s="53" t="s">
        <v>309</v>
      </c>
      <c r="L50" s="109" t="s">
        <v>725</v>
      </c>
      <c r="M50" s="186" t="s">
        <v>728</v>
      </c>
      <c r="N50" s="186"/>
      <c r="O50" s="210"/>
    </row>
    <row r="51" spans="2:15" x14ac:dyDescent="0.4">
      <c r="B51" s="45" t="s">
        <v>280</v>
      </c>
      <c r="C51" s="50">
        <v>10</v>
      </c>
      <c r="L51" s="109">
        <v>0</v>
      </c>
      <c r="M51" s="186" t="s">
        <v>729</v>
      </c>
      <c r="N51" s="186"/>
      <c r="O51" s="210"/>
    </row>
    <row r="52" spans="2:15" x14ac:dyDescent="0.4">
      <c r="B52" s="45" t="s">
        <v>305</v>
      </c>
      <c r="C52" s="50">
        <v>20</v>
      </c>
      <c r="L52" s="109">
        <v>1</v>
      </c>
      <c r="M52" s="186" t="s">
        <v>730</v>
      </c>
      <c r="N52" s="186"/>
      <c r="O52" s="210"/>
    </row>
    <row r="53" spans="2:15" x14ac:dyDescent="0.4">
      <c r="B53" s="45"/>
      <c r="C53" s="50">
        <v>23</v>
      </c>
      <c r="L53" s="109">
        <v>2</v>
      </c>
      <c r="M53" s="186" t="s">
        <v>731</v>
      </c>
      <c r="N53" s="186"/>
      <c r="O53" s="210"/>
    </row>
    <row r="54" spans="2:15" x14ac:dyDescent="0.4">
      <c r="B54" s="45" t="s">
        <v>281</v>
      </c>
      <c r="C54" s="50">
        <v>30</v>
      </c>
      <c r="L54" s="109">
        <v>3</v>
      </c>
      <c r="M54" s="186" t="s">
        <v>732</v>
      </c>
      <c r="N54" s="186"/>
      <c r="O54" s="210"/>
    </row>
    <row r="55" spans="2:15" x14ac:dyDescent="0.4">
      <c r="B55" s="45"/>
      <c r="C55" s="50">
        <v>1</v>
      </c>
      <c r="L55" s="109">
        <v>4</v>
      </c>
      <c r="M55" s="186" t="s">
        <v>733</v>
      </c>
      <c r="N55" s="186"/>
      <c r="O55" s="210"/>
    </row>
    <row r="56" spans="2:15" x14ac:dyDescent="0.4">
      <c r="B56" s="45"/>
      <c r="C56" s="50">
        <v>45</v>
      </c>
      <c r="L56" s="109">
        <v>5</v>
      </c>
      <c r="M56" s="186" t="s">
        <v>734</v>
      </c>
      <c r="N56" s="186"/>
      <c r="O56" s="210"/>
    </row>
    <row r="57" spans="2:15" x14ac:dyDescent="0.4">
      <c r="B57" s="45" t="s">
        <v>306</v>
      </c>
      <c r="C57" s="50">
        <v>23</v>
      </c>
      <c r="L57" s="110">
        <v>9</v>
      </c>
      <c r="M57" s="186" t="s">
        <v>735</v>
      </c>
      <c r="N57" s="186"/>
      <c r="O57" s="210"/>
    </row>
    <row r="58" spans="2:15" x14ac:dyDescent="0.4">
      <c r="B58" s="45"/>
      <c r="C58" s="50">
        <v>2</v>
      </c>
    </row>
    <row r="59" spans="2:15" x14ac:dyDescent="0.4">
      <c r="B59" s="45"/>
      <c r="C59" s="50">
        <v>3</v>
      </c>
    </row>
    <row r="60" spans="2:15" x14ac:dyDescent="0.4">
      <c r="B60" s="45"/>
      <c r="C60" s="50">
        <v>4</v>
      </c>
    </row>
    <row r="61" spans="2:15" x14ac:dyDescent="0.4">
      <c r="B61" s="45"/>
      <c r="C61" s="50">
        <v>77</v>
      </c>
      <c r="G61" s="208" t="s">
        <v>262</v>
      </c>
      <c r="H61" s="41" t="s">
        <v>263</v>
      </c>
      <c r="I61" s="218" t="s">
        <v>264</v>
      </c>
      <c r="J61" s="218"/>
      <c r="K61" s="219"/>
    </row>
    <row r="62" spans="2:15" x14ac:dyDescent="0.4">
      <c r="B62" s="46" t="s">
        <v>307</v>
      </c>
      <c r="C62" s="51">
        <v>7</v>
      </c>
      <c r="G62" s="209"/>
      <c r="H62" s="43" t="s">
        <v>278</v>
      </c>
      <c r="I62" s="186" t="s">
        <v>279</v>
      </c>
      <c r="J62" s="186"/>
      <c r="K62" s="210"/>
    </row>
    <row r="63" spans="2:15" x14ac:dyDescent="0.4">
      <c r="G63" s="187"/>
      <c r="H63" s="44" t="s">
        <v>271</v>
      </c>
      <c r="I63" s="188" t="s">
        <v>739</v>
      </c>
      <c r="J63" s="188"/>
      <c r="K63" s="204"/>
    </row>
    <row r="64" spans="2:15" x14ac:dyDescent="0.4">
      <c r="H64" s="108" t="s">
        <v>736</v>
      </c>
      <c r="I64" s="188" t="s">
        <v>740</v>
      </c>
      <c r="J64" s="188"/>
      <c r="K64" s="204"/>
    </row>
    <row r="65" spans="2:11" x14ac:dyDescent="0.4">
      <c r="H65" s="108" t="s">
        <v>737</v>
      </c>
      <c r="I65" s="188" t="s">
        <v>741</v>
      </c>
      <c r="J65" s="188"/>
      <c r="K65" s="204"/>
    </row>
    <row r="66" spans="2:11" x14ac:dyDescent="0.4">
      <c r="H66" s="108" t="s">
        <v>738</v>
      </c>
      <c r="I66" s="188" t="s">
        <v>742</v>
      </c>
      <c r="J66" s="188"/>
      <c r="K66" s="204"/>
    </row>
    <row r="67" spans="2:11" x14ac:dyDescent="0.4">
      <c r="H67" s="108"/>
      <c r="I67" s="188"/>
      <c r="J67" s="188"/>
      <c r="K67" s="204"/>
    </row>
    <row r="68" spans="2:11" x14ac:dyDescent="0.4">
      <c r="H68" s="108"/>
      <c r="I68" s="188"/>
      <c r="J68" s="188"/>
      <c r="K68" s="204"/>
    </row>
    <row r="70" spans="2:11" x14ac:dyDescent="0.4">
      <c r="G70" s="34" t="s">
        <v>743</v>
      </c>
      <c r="H70" s="34" t="s">
        <v>744</v>
      </c>
      <c r="I70" s="188" t="s">
        <v>753</v>
      </c>
      <c r="J70" s="188"/>
      <c r="K70" s="204"/>
    </row>
    <row r="71" spans="2:11" x14ac:dyDescent="0.4">
      <c r="H71" s="34" t="s">
        <v>745</v>
      </c>
      <c r="I71" s="188" t="s">
        <v>754</v>
      </c>
      <c r="J71" s="188"/>
      <c r="K71" s="204"/>
    </row>
    <row r="72" spans="2:11" x14ac:dyDescent="0.4">
      <c r="H72" s="34" t="s">
        <v>746</v>
      </c>
      <c r="I72" s="188" t="s">
        <v>755</v>
      </c>
      <c r="J72" s="188"/>
      <c r="K72" s="204"/>
    </row>
    <row r="73" spans="2:11" x14ac:dyDescent="0.4">
      <c r="H73" s="34" t="s">
        <v>747</v>
      </c>
      <c r="I73" s="188" t="s">
        <v>756</v>
      </c>
      <c r="J73" s="188"/>
      <c r="K73" s="204"/>
    </row>
    <row r="74" spans="2:11" x14ac:dyDescent="0.4">
      <c r="H74" s="34" t="s">
        <v>748</v>
      </c>
      <c r="I74" s="188" t="s">
        <v>757</v>
      </c>
      <c r="J74" s="188"/>
      <c r="K74" s="204"/>
    </row>
    <row r="75" spans="2:11" x14ac:dyDescent="0.4">
      <c r="H75" s="34" t="s">
        <v>749</v>
      </c>
      <c r="I75" s="188" t="s">
        <v>758</v>
      </c>
      <c r="J75" s="188"/>
      <c r="K75" s="204"/>
    </row>
    <row r="76" spans="2:11" x14ac:dyDescent="0.4">
      <c r="H76" s="34" t="s">
        <v>750</v>
      </c>
      <c r="I76" s="188" t="s">
        <v>759</v>
      </c>
      <c r="J76" s="188"/>
      <c r="K76" s="204"/>
    </row>
    <row r="77" spans="2:11" x14ac:dyDescent="0.4">
      <c r="H77" s="34" t="s">
        <v>751</v>
      </c>
      <c r="I77" s="188" t="s">
        <v>760</v>
      </c>
      <c r="J77" s="188"/>
      <c r="K77" s="204"/>
    </row>
    <row r="78" spans="2:11" x14ac:dyDescent="0.4">
      <c r="B78" s="38" t="s">
        <v>222</v>
      </c>
      <c r="H78" s="34" t="s">
        <v>752</v>
      </c>
      <c r="I78" s="188" t="s">
        <v>761</v>
      </c>
      <c r="J78" s="188"/>
      <c r="K78" s="204"/>
    </row>
    <row r="82" spans="2:2" x14ac:dyDescent="0.4">
      <c r="B82" s="34" t="s">
        <v>223</v>
      </c>
    </row>
    <row r="83" spans="2:2" x14ac:dyDescent="0.4">
      <c r="B83" s="34" t="s">
        <v>224</v>
      </c>
    </row>
    <row r="84" spans="2:2" x14ac:dyDescent="0.4">
      <c r="B84" s="34" t="s">
        <v>225</v>
      </c>
    </row>
    <row r="85" spans="2:2" x14ac:dyDescent="0.4">
      <c r="B85" s="34" t="s">
        <v>226</v>
      </c>
    </row>
    <row r="88" spans="2:2" x14ac:dyDescent="0.4">
      <c r="B88" s="34" t="s">
        <v>227</v>
      </c>
    </row>
    <row r="89" spans="2:2" x14ac:dyDescent="0.4">
      <c r="B89" s="34" t="s">
        <v>228</v>
      </c>
    </row>
    <row r="92" spans="2:2" x14ac:dyDescent="0.4">
      <c r="B92" s="34" t="s">
        <v>215</v>
      </c>
    </row>
    <row r="93" spans="2:2" x14ac:dyDescent="0.4">
      <c r="B93" s="34" t="s">
        <v>216</v>
      </c>
    </row>
    <row r="94" spans="2:2" x14ac:dyDescent="0.4">
      <c r="B94" s="34" t="s">
        <v>217</v>
      </c>
    </row>
    <row r="95" spans="2:2" x14ac:dyDescent="0.4">
      <c r="B95" s="34" t="s">
        <v>218</v>
      </c>
    </row>
    <row r="96" spans="2:2" x14ac:dyDescent="0.4">
      <c r="B96" s="34" t="s">
        <v>219</v>
      </c>
    </row>
    <row r="97" spans="2:8" x14ac:dyDescent="0.4">
      <c r="B97" s="34" t="s">
        <v>220</v>
      </c>
    </row>
    <row r="98" spans="2:8" x14ac:dyDescent="0.4">
      <c r="B98" s="34" t="s">
        <v>221</v>
      </c>
    </row>
    <row r="101" spans="2:8" x14ac:dyDescent="0.4">
      <c r="B101" s="34" t="s">
        <v>230</v>
      </c>
    </row>
    <row r="105" spans="2:8" x14ac:dyDescent="0.4">
      <c r="B105" s="34">
        <f>COLUMN(J61)</f>
        <v>10</v>
      </c>
    </row>
    <row r="109" spans="2:8" x14ac:dyDescent="0.4">
      <c r="B109" s="34" t="str">
        <f>CHAR(ROW(B28)+64)</f>
        <v>\</v>
      </c>
      <c r="C109" s="34" t="str">
        <f>LOWER(B109)</f>
        <v>\</v>
      </c>
      <c r="D109" s="34" t="str">
        <f>UPPER(C109)</f>
        <v>\</v>
      </c>
      <c r="E109" s="34" t="s">
        <v>229</v>
      </c>
      <c r="H109" s="34" t="str">
        <f>PROPER(E109)</f>
        <v>Hi Everyone~</v>
      </c>
    </row>
    <row r="110" spans="2:8" x14ac:dyDescent="0.4">
      <c r="B110" s="34" t="e">
        <f>CHAR(ROW(#REF!)+64)</f>
        <v>#REF!</v>
      </c>
    </row>
    <row r="111" spans="2:8" x14ac:dyDescent="0.4">
      <c r="B111" s="34" t="e">
        <f>CHAR(ROW(#REF!)+64)</f>
        <v>#REF!</v>
      </c>
    </row>
    <row r="112" spans="2:8" x14ac:dyDescent="0.4">
      <c r="B112" s="34" t="str">
        <f>CHAR(ROW(B92)+64)</f>
        <v xml:space="preserve"> </v>
      </c>
    </row>
    <row r="113" spans="2:2" x14ac:dyDescent="0.4">
      <c r="B113" s="34" t="str">
        <f>CHAR(ROW(B93)+64)</f>
        <v xml:space="preserve"> </v>
      </c>
    </row>
    <row r="114" spans="2:2" x14ac:dyDescent="0.4">
      <c r="B114" s="34" t="str">
        <f>CHAR(ROW(B94)+64)</f>
        <v xml:space="preserve"> </v>
      </c>
    </row>
    <row r="115" spans="2:2" x14ac:dyDescent="0.4">
      <c r="B115" s="34" t="str">
        <f>CHAR(ROW(B95)+64)</f>
        <v xml:space="preserve"> </v>
      </c>
    </row>
    <row r="116" spans="2:2" x14ac:dyDescent="0.4">
      <c r="B116" s="34" t="str">
        <f>CHAR(ROW(B96)+64)</f>
        <v xml:space="preserve"> </v>
      </c>
    </row>
    <row r="117" spans="2:2" x14ac:dyDescent="0.4">
      <c r="B117" s="34" t="str">
        <f t="shared" ref="B117:B127" si="0">CHAR(ROW(B81)+64)</f>
        <v xml:space="preserve"> </v>
      </c>
    </row>
    <row r="118" spans="2:2" x14ac:dyDescent="0.4">
      <c r="B118" s="34" t="str">
        <f t="shared" si="0"/>
        <v xml:space="preserve"> </v>
      </c>
    </row>
    <row r="119" spans="2:2" x14ac:dyDescent="0.4">
      <c r="B119" s="34" t="str">
        <f t="shared" si="0"/>
        <v xml:space="preserve"> </v>
      </c>
    </row>
    <row r="120" spans="2:2" x14ac:dyDescent="0.4">
      <c r="B120" s="34" t="str">
        <f t="shared" si="0"/>
        <v xml:space="preserve"> </v>
      </c>
    </row>
    <row r="121" spans="2:2" x14ac:dyDescent="0.4">
      <c r="B121" s="34" t="str">
        <f t="shared" si="0"/>
        <v xml:space="preserve"> </v>
      </c>
    </row>
    <row r="122" spans="2:2" x14ac:dyDescent="0.4">
      <c r="B122" s="34" t="str">
        <f t="shared" si="0"/>
        <v xml:space="preserve"> </v>
      </c>
    </row>
    <row r="123" spans="2:2" x14ac:dyDescent="0.4">
      <c r="B123" s="34" t="str">
        <f t="shared" si="0"/>
        <v xml:space="preserve"> </v>
      </c>
    </row>
    <row r="124" spans="2:2" x14ac:dyDescent="0.4">
      <c r="B124" s="34" t="str">
        <f t="shared" si="0"/>
        <v xml:space="preserve"> </v>
      </c>
    </row>
    <row r="125" spans="2:2" x14ac:dyDescent="0.4">
      <c r="B125" s="34" t="str">
        <f t="shared" si="0"/>
        <v xml:space="preserve"> </v>
      </c>
    </row>
    <row r="126" spans="2:2" x14ac:dyDescent="0.4">
      <c r="B126" s="34" t="str">
        <f t="shared" si="0"/>
        <v xml:space="preserve"> </v>
      </c>
    </row>
    <row r="127" spans="2:2" x14ac:dyDescent="0.4">
      <c r="B127" s="34" t="str">
        <f t="shared" si="0"/>
        <v xml:space="preserve"> </v>
      </c>
    </row>
    <row r="128" spans="2:2" x14ac:dyDescent="0.4">
      <c r="B128" s="34" t="e">
        <f>CHAR(ROW(#REF!)+64)</f>
        <v>#REF!</v>
      </c>
    </row>
    <row r="129" spans="2:2" x14ac:dyDescent="0.4">
      <c r="B129" s="34" t="e">
        <f>CHAR(ROW(#REF!)+64)</f>
        <v>#REF!</v>
      </c>
    </row>
    <row r="130" spans="2:2" x14ac:dyDescent="0.4">
      <c r="B130" s="34" t="e">
        <f>CHAR(ROW(#REF!)+64)</f>
        <v>#REF!</v>
      </c>
    </row>
    <row r="131" spans="2:2" x14ac:dyDescent="0.4">
      <c r="B131" s="34" t="e">
        <f>CHAR(ROW(#REF!)+64)</f>
        <v>#REF!</v>
      </c>
    </row>
    <row r="132" spans="2:2" x14ac:dyDescent="0.4">
      <c r="B132" s="34" t="e">
        <f>CHAR(ROW(#REF!)+64)</f>
        <v>#REF!</v>
      </c>
    </row>
    <row r="133" spans="2:2" x14ac:dyDescent="0.4">
      <c r="B133" s="34" t="e">
        <f>CHAR(ROW(#REF!)+64)</f>
        <v>#REF!</v>
      </c>
    </row>
    <row r="134" spans="2:2" x14ac:dyDescent="0.4">
      <c r="B134" s="34" t="e">
        <f>CHAR(ROW(#REF!)+64)</f>
        <v>#REF!</v>
      </c>
    </row>
  </sheetData>
  <mergeCells count="84">
    <mergeCell ref="C35:E35"/>
    <mergeCell ref="I36:K36"/>
    <mergeCell ref="C3:F3"/>
    <mergeCell ref="I61:K61"/>
    <mergeCell ref="C36:E36"/>
    <mergeCell ref="C37:E37"/>
    <mergeCell ref="C38:E38"/>
    <mergeCell ref="I30:K30"/>
    <mergeCell ref="C12:F12"/>
    <mergeCell ref="C4:F4"/>
    <mergeCell ref="C5:F5"/>
    <mergeCell ref="C6:F6"/>
    <mergeCell ref="C30:E30"/>
    <mergeCell ref="C31:E31"/>
    <mergeCell ref="C32:E32"/>
    <mergeCell ref="C33:E33"/>
    <mergeCell ref="C34:E34"/>
    <mergeCell ref="C13:F13"/>
    <mergeCell ref="C14:F14"/>
    <mergeCell ref="C15:F15"/>
    <mergeCell ref="C7:F7"/>
    <mergeCell ref="C8:F8"/>
    <mergeCell ref="C9:F9"/>
    <mergeCell ref="C10:F10"/>
    <mergeCell ref="C11:F11"/>
    <mergeCell ref="C16:F16"/>
    <mergeCell ref="M30:O30"/>
    <mergeCell ref="M31:O31"/>
    <mergeCell ref="M32:O32"/>
    <mergeCell ref="M33:O33"/>
    <mergeCell ref="G31:G42"/>
    <mergeCell ref="I37:K37"/>
    <mergeCell ref="I38:K38"/>
    <mergeCell ref="I39:K39"/>
    <mergeCell ref="I40:K40"/>
    <mergeCell ref="I41:K41"/>
    <mergeCell ref="I42:K42"/>
    <mergeCell ref="I31:K31"/>
    <mergeCell ref="I32:K32"/>
    <mergeCell ref="I33:K33"/>
    <mergeCell ref="I34:K34"/>
    <mergeCell ref="M34:O34"/>
    <mergeCell ref="M35:O35"/>
    <mergeCell ref="M36:O36"/>
    <mergeCell ref="M37:O37"/>
    <mergeCell ref="M38:O38"/>
    <mergeCell ref="M39:O39"/>
    <mergeCell ref="M40:O40"/>
    <mergeCell ref="M41:O41"/>
    <mergeCell ref="M42:O42"/>
    <mergeCell ref="M43:O43"/>
    <mergeCell ref="M44:O44"/>
    <mergeCell ref="M45:O45"/>
    <mergeCell ref="M46:O46"/>
    <mergeCell ref="M47:O47"/>
    <mergeCell ref="M48:O48"/>
    <mergeCell ref="M49:O49"/>
    <mergeCell ref="M50:O50"/>
    <mergeCell ref="M51:O51"/>
    <mergeCell ref="M52:O52"/>
    <mergeCell ref="M53:O53"/>
    <mergeCell ref="M54:O54"/>
    <mergeCell ref="M55:O55"/>
    <mergeCell ref="M56:O56"/>
    <mergeCell ref="M57:O57"/>
    <mergeCell ref="I64:K64"/>
    <mergeCell ref="I63:K63"/>
    <mergeCell ref="I62:K62"/>
    <mergeCell ref="I76:K76"/>
    <mergeCell ref="I77:K77"/>
    <mergeCell ref="I78:K78"/>
    <mergeCell ref="C17:F17"/>
    <mergeCell ref="I71:K71"/>
    <mergeCell ref="I72:K72"/>
    <mergeCell ref="I73:K73"/>
    <mergeCell ref="I74:K74"/>
    <mergeCell ref="I75:K75"/>
    <mergeCell ref="I65:K65"/>
    <mergeCell ref="I66:K66"/>
    <mergeCell ref="I67:K67"/>
    <mergeCell ref="I68:K68"/>
    <mergeCell ref="I70:K70"/>
    <mergeCell ref="G61:G63"/>
    <mergeCell ref="I35:K3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>
      <selection activeCell="J26" sqref="J26"/>
    </sheetView>
  </sheetViews>
  <sheetFormatPr defaultRowHeight="17.399999999999999" x14ac:dyDescent="0.4"/>
  <sheetData/>
  <phoneticPr fontId="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4" tint="0.39997558519241921"/>
  </sheetPr>
  <dimension ref="B1:I30"/>
  <sheetViews>
    <sheetView workbookViewId="0">
      <selection activeCell="D6" sqref="D6"/>
    </sheetView>
  </sheetViews>
  <sheetFormatPr defaultColWidth="9" defaultRowHeight="17.399999999999999" x14ac:dyDescent="0.4"/>
  <cols>
    <col min="1" max="1" width="9" style="34"/>
    <col min="2" max="2" width="10" style="34" customWidth="1"/>
    <col min="3" max="3" width="14" style="34" customWidth="1"/>
    <col min="4" max="4" width="11" style="34" customWidth="1"/>
    <col min="5" max="5" width="9" style="34"/>
    <col min="6" max="6" width="10.19921875" style="34" customWidth="1"/>
    <col min="7" max="7" width="7" style="34" customWidth="1"/>
    <col min="8" max="8" width="11" style="34" customWidth="1"/>
    <col min="9" max="16384" width="9" style="34"/>
  </cols>
  <sheetData>
    <row r="1" spans="2:9" x14ac:dyDescent="0.4">
      <c r="B1" s="36" t="s">
        <v>211</v>
      </c>
    </row>
    <row r="3" spans="2:9" x14ac:dyDescent="0.4">
      <c r="B3" s="3" t="s">
        <v>52</v>
      </c>
      <c r="C3" s="3"/>
      <c r="D3" s="4"/>
      <c r="E3" s="4"/>
      <c r="F3" s="4"/>
      <c r="G3" s="35"/>
      <c r="H3" s="35"/>
      <c r="I3" s="35"/>
    </row>
    <row r="4" spans="2:9" x14ac:dyDescent="0.4">
      <c r="B4" s="35"/>
      <c r="C4" s="35"/>
      <c r="D4" s="35"/>
      <c r="E4" s="35"/>
      <c r="F4" s="35"/>
      <c r="G4" s="35"/>
      <c r="H4" s="35"/>
      <c r="I4" s="35"/>
    </row>
    <row r="5" spans="2:9" x14ac:dyDescent="0.4">
      <c r="B5" s="16" t="s">
        <v>40</v>
      </c>
      <c r="C5" s="16" t="s">
        <v>41</v>
      </c>
      <c r="D5" s="16" t="s">
        <v>42</v>
      </c>
      <c r="E5" s="16" t="s">
        <v>43</v>
      </c>
      <c r="F5" s="16" t="s">
        <v>44</v>
      </c>
      <c r="G5" s="35"/>
      <c r="H5" s="17" t="s">
        <v>45</v>
      </c>
      <c r="I5" s="17" t="s">
        <v>46</v>
      </c>
    </row>
    <row r="6" spans="2:9" x14ac:dyDescent="0.4">
      <c r="B6" s="14">
        <v>1</v>
      </c>
      <c r="C6" s="15" t="s">
        <v>47</v>
      </c>
      <c r="D6" s="10">
        <f>VLOOKUP(C6,H:I,2,0)</f>
        <v>2500</v>
      </c>
      <c r="E6" s="9">
        <v>100</v>
      </c>
      <c r="F6" s="11">
        <f>VLOOKUP(E6,H:I,2,1)</f>
        <v>0.2</v>
      </c>
      <c r="G6" s="35"/>
      <c r="H6" s="1" t="s">
        <v>47</v>
      </c>
      <c r="I6" s="12">
        <v>2500</v>
      </c>
    </row>
    <row r="7" spans="2:9" x14ac:dyDescent="0.4">
      <c r="B7" s="14">
        <v>2</v>
      </c>
      <c r="C7" s="15" t="s">
        <v>48</v>
      </c>
      <c r="D7" s="10"/>
      <c r="E7" s="9">
        <v>95</v>
      </c>
      <c r="F7" s="11">
        <f>VLOOKUP(E7,H:I,2,1)</f>
        <v>0.15</v>
      </c>
      <c r="G7" s="35"/>
      <c r="H7" s="1" t="s">
        <v>49</v>
      </c>
      <c r="I7" s="12">
        <v>3000</v>
      </c>
    </row>
    <row r="8" spans="2:9" x14ac:dyDescent="0.4">
      <c r="B8" s="14">
        <v>3</v>
      </c>
      <c r="C8" s="15" t="s">
        <v>47</v>
      </c>
      <c r="D8" s="10"/>
      <c r="E8" s="9">
        <v>108</v>
      </c>
      <c r="F8" s="11"/>
      <c r="G8" s="35"/>
      <c r="H8" s="1" t="s">
        <v>48</v>
      </c>
      <c r="I8" s="12">
        <v>1800</v>
      </c>
    </row>
    <row r="9" spans="2:9" x14ac:dyDescent="0.4">
      <c r="B9" s="14">
        <v>4</v>
      </c>
      <c r="C9" s="15" t="s">
        <v>49</v>
      </c>
      <c r="D9" s="10"/>
      <c r="E9" s="9">
        <v>92</v>
      </c>
      <c r="F9" s="11"/>
      <c r="G9" s="35"/>
      <c r="H9" s="4"/>
      <c r="I9" s="4"/>
    </row>
    <row r="10" spans="2:9" x14ac:dyDescent="0.4">
      <c r="B10" s="14">
        <v>5</v>
      </c>
      <c r="C10" s="15" t="s">
        <v>48</v>
      </c>
      <c r="D10" s="10"/>
      <c r="E10" s="9">
        <v>80</v>
      </c>
      <c r="F10" s="11"/>
      <c r="G10" s="35"/>
      <c r="H10" s="17" t="s">
        <v>50</v>
      </c>
      <c r="I10" s="17" t="s">
        <v>51</v>
      </c>
    </row>
    <row r="11" spans="2:9" x14ac:dyDescent="0.4">
      <c r="B11" s="14">
        <v>6</v>
      </c>
      <c r="C11" s="15" t="s">
        <v>47</v>
      </c>
      <c r="D11" s="10"/>
      <c r="E11" s="9">
        <v>111</v>
      </c>
      <c r="F11" s="11"/>
      <c r="G11" s="35"/>
      <c r="H11" s="1">
        <v>0</v>
      </c>
      <c r="I11" s="13">
        <v>0</v>
      </c>
    </row>
    <row r="12" spans="2:9" x14ac:dyDescent="0.4">
      <c r="B12" s="14">
        <v>7</v>
      </c>
      <c r="C12" s="15" t="s">
        <v>49</v>
      </c>
      <c r="D12" s="10"/>
      <c r="E12" s="9">
        <v>36</v>
      </c>
      <c r="F12" s="11" t="e">
        <f>VLOOKUP(E12,$H:$I,2,0)</f>
        <v>#N/A</v>
      </c>
      <c r="G12" s="35"/>
      <c r="H12" s="1">
        <v>30</v>
      </c>
      <c r="I12" s="13">
        <v>0.05</v>
      </c>
    </row>
    <row r="13" spans="2:9" x14ac:dyDescent="0.4">
      <c r="B13" s="14">
        <v>8</v>
      </c>
      <c r="C13" s="15" t="s">
        <v>47</v>
      </c>
      <c r="D13" s="10"/>
      <c r="E13" s="9">
        <v>20</v>
      </c>
      <c r="F13" s="11"/>
      <c r="G13" s="35"/>
      <c r="H13" s="1">
        <v>50</v>
      </c>
      <c r="I13" s="13">
        <v>0.15</v>
      </c>
    </row>
    <row r="14" spans="2:9" x14ac:dyDescent="0.4">
      <c r="B14" s="14">
        <v>9</v>
      </c>
      <c r="C14" s="15" t="s">
        <v>48</v>
      </c>
      <c r="D14" s="10"/>
      <c r="E14" s="9">
        <v>14</v>
      </c>
      <c r="F14" s="11"/>
      <c r="G14" s="35"/>
      <c r="H14" s="1">
        <v>100</v>
      </c>
      <c r="I14" s="13">
        <v>0.2</v>
      </c>
    </row>
    <row r="15" spans="2:9" x14ac:dyDescent="0.4">
      <c r="B15" s="14">
        <v>10</v>
      </c>
      <c r="C15" s="15" t="s">
        <v>49</v>
      </c>
      <c r="D15" s="10"/>
      <c r="E15" s="9">
        <v>30</v>
      </c>
      <c r="F15" s="11"/>
      <c r="G15" s="35"/>
      <c r="H15" s="35"/>
      <c r="I15" s="35"/>
    </row>
    <row r="16" spans="2:9" x14ac:dyDescent="0.4">
      <c r="B16" s="14">
        <v>11</v>
      </c>
      <c r="C16" s="15" t="s">
        <v>48</v>
      </c>
      <c r="D16" s="10"/>
      <c r="E16" s="9">
        <v>50</v>
      </c>
      <c r="F16" s="11"/>
    </row>
    <row r="17" spans="2:6" x14ac:dyDescent="0.4">
      <c r="B17" s="14">
        <v>12</v>
      </c>
      <c r="C17" s="15" t="s">
        <v>47</v>
      </c>
      <c r="D17" s="10"/>
      <c r="E17" s="9">
        <v>100</v>
      </c>
      <c r="F17" s="11"/>
    </row>
    <row r="18" spans="2:6" x14ac:dyDescent="0.4">
      <c r="B18" s="14">
        <v>13</v>
      </c>
      <c r="C18" s="15" t="s">
        <v>49</v>
      </c>
      <c r="D18" s="10"/>
      <c r="E18" s="9">
        <v>132</v>
      </c>
      <c r="F18" s="11"/>
    </row>
    <row r="19" spans="2:6" x14ac:dyDescent="0.4">
      <c r="B19" s="14">
        <v>14</v>
      </c>
      <c r="C19" s="15" t="s">
        <v>47</v>
      </c>
      <c r="D19" s="10"/>
      <c r="E19" s="9">
        <v>46</v>
      </c>
      <c r="F19" s="11"/>
    </row>
    <row r="22" spans="2:6" x14ac:dyDescent="0.4">
      <c r="B22" s="36" t="s">
        <v>209</v>
      </c>
    </row>
    <row r="23" spans="2:6" x14ac:dyDescent="0.4">
      <c r="B23" s="36" t="s">
        <v>676</v>
      </c>
    </row>
    <row r="26" spans="2:6" x14ac:dyDescent="0.4">
      <c r="B26" s="34" t="s">
        <v>677</v>
      </c>
    </row>
    <row r="29" spans="2:6" x14ac:dyDescent="0.4">
      <c r="B29" s="103">
        <v>0.66666666666666663</v>
      </c>
    </row>
    <row r="30" spans="2:6" x14ac:dyDescent="0.4">
      <c r="B30" s="104"/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4" tint="0.39997558519241921"/>
  </sheetPr>
  <dimension ref="B1:G19"/>
  <sheetViews>
    <sheetView workbookViewId="0">
      <selection activeCell="G7" sqref="G7"/>
    </sheetView>
  </sheetViews>
  <sheetFormatPr defaultColWidth="9" defaultRowHeight="17.399999999999999" x14ac:dyDescent="0.4"/>
  <cols>
    <col min="1" max="16384" width="9" style="34"/>
  </cols>
  <sheetData>
    <row r="1" spans="2:7" x14ac:dyDescent="0.4">
      <c r="B1" s="36" t="s">
        <v>210</v>
      </c>
    </row>
    <row r="3" spans="2:7" x14ac:dyDescent="0.4">
      <c r="B3" s="37" t="s">
        <v>75</v>
      </c>
      <c r="C3" s="35"/>
      <c r="D3" s="35"/>
      <c r="E3" s="35"/>
      <c r="F3" s="35"/>
      <c r="G3" s="35"/>
    </row>
    <row r="4" spans="2:7" x14ac:dyDescent="0.4">
      <c r="B4" s="35"/>
      <c r="C4" s="35"/>
      <c r="D4" s="35"/>
      <c r="E4" s="35"/>
      <c r="F4" s="35"/>
      <c r="G4" s="35"/>
    </row>
    <row r="5" spans="2:7" x14ac:dyDescent="0.4">
      <c r="B5" s="5" t="s">
        <v>53</v>
      </c>
      <c r="C5" s="5" t="s">
        <v>54</v>
      </c>
      <c r="D5" s="5" t="s">
        <v>55</v>
      </c>
      <c r="E5" s="5" t="s">
        <v>56</v>
      </c>
      <c r="F5" s="5" t="s">
        <v>57</v>
      </c>
      <c r="G5" s="5" t="s">
        <v>58</v>
      </c>
    </row>
    <row r="6" spans="2:7" x14ac:dyDescent="0.4">
      <c r="B6" s="1" t="s">
        <v>59</v>
      </c>
      <c r="C6" s="1">
        <v>64</v>
      </c>
      <c r="D6" s="1">
        <v>77</v>
      </c>
      <c r="E6" s="1">
        <v>50</v>
      </c>
      <c r="F6" s="18">
        <f>AVERAGE(C6:E6)</f>
        <v>63.666666666666664</v>
      </c>
      <c r="G6" s="6" t="str">
        <f>HLOOKUP(F6,$17:$18,2,1)</f>
        <v>양</v>
      </c>
    </row>
    <row r="7" spans="2:7" x14ac:dyDescent="0.4">
      <c r="B7" s="1" t="s">
        <v>60</v>
      </c>
      <c r="C7" s="1">
        <v>62</v>
      </c>
      <c r="D7" s="1">
        <v>82</v>
      </c>
      <c r="E7" s="1">
        <v>70</v>
      </c>
      <c r="F7" s="18"/>
      <c r="G7" s="6" t="str">
        <f>HLOOKUP(F7,$17:$19,3,1)</f>
        <v>E</v>
      </c>
    </row>
    <row r="8" spans="2:7" x14ac:dyDescent="0.4">
      <c r="B8" s="1" t="s">
        <v>61</v>
      </c>
      <c r="C8" s="1">
        <v>84</v>
      </c>
      <c r="D8" s="1">
        <v>92</v>
      </c>
      <c r="E8" s="1">
        <v>95</v>
      </c>
      <c r="F8" s="18"/>
      <c r="G8" s="6"/>
    </row>
    <row r="9" spans="2:7" x14ac:dyDescent="0.4">
      <c r="B9" s="1" t="s">
        <v>62</v>
      </c>
      <c r="C9" s="1">
        <v>99</v>
      </c>
      <c r="D9" s="1">
        <v>80</v>
      </c>
      <c r="E9" s="1">
        <v>75</v>
      </c>
      <c r="F9" s="18"/>
      <c r="G9" s="6"/>
    </row>
    <row r="10" spans="2:7" x14ac:dyDescent="0.4">
      <c r="B10" s="1" t="s">
        <v>63</v>
      </c>
      <c r="C10" s="1">
        <v>87</v>
      </c>
      <c r="D10" s="1">
        <v>87</v>
      </c>
      <c r="E10" s="1">
        <v>54</v>
      </c>
      <c r="F10" s="18"/>
      <c r="G10" s="6"/>
    </row>
    <row r="11" spans="2:7" x14ac:dyDescent="0.4">
      <c r="B11" s="1" t="s">
        <v>64</v>
      </c>
      <c r="C11" s="1">
        <v>70</v>
      </c>
      <c r="D11" s="1">
        <v>46</v>
      </c>
      <c r="E11" s="1">
        <v>65</v>
      </c>
      <c r="F11" s="18"/>
      <c r="G11" s="6"/>
    </row>
    <row r="12" spans="2:7" x14ac:dyDescent="0.4">
      <c r="B12" s="1" t="s">
        <v>65</v>
      </c>
      <c r="C12" s="1">
        <v>91</v>
      </c>
      <c r="D12" s="1">
        <v>98</v>
      </c>
      <c r="E12" s="1">
        <v>85</v>
      </c>
      <c r="F12" s="18"/>
      <c r="G12" s="6"/>
    </row>
    <row r="13" spans="2:7" x14ac:dyDescent="0.4">
      <c r="B13" s="1" t="s">
        <v>66</v>
      </c>
      <c r="C13" s="1">
        <v>70</v>
      </c>
      <c r="D13" s="1">
        <v>90</v>
      </c>
      <c r="E13" s="1">
        <v>85</v>
      </c>
      <c r="F13" s="18"/>
      <c r="G13" s="6"/>
    </row>
    <row r="14" spans="2:7" x14ac:dyDescent="0.4">
      <c r="B14" s="1" t="s">
        <v>67</v>
      </c>
      <c r="C14" s="1">
        <v>90</v>
      </c>
      <c r="D14" s="1">
        <v>90</v>
      </c>
      <c r="E14" s="1">
        <v>88</v>
      </c>
      <c r="F14" s="18"/>
      <c r="G14" s="6"/>
    </row>
    <row r="15" spans="2:7" x14ac:dyDescent="0.4">
      <c r="B15" s="1" t="s">
        <v>68</v>
      </c>
      <c r="C15" s="1">
        <v>49</v>
      </c>
      <c r="D15" s="1">
        <v>51</v>
      </c>
      <c r="E15" s="1">
        <v>94</v>
      </c>
      <c r="F15" s="18"/>
      <c r="G15" s="6"/>
    </row>
    <row r="16" spans="2:7" x14ac:dyDescent="0.4">
      <c r="B16" s="35"/>
      <c r="C16" s="35"/>
      <c r="D16" s="35"/>
      <c r="E16" s="35"/>
      <c r="F16" s="35"/>
      <c r="G16" s="35"/>
    </row>
    <row r="17" spans="2:7" x14ac:dyDescent="0.4">
      <c r="B17" s="8" t="s">
        <v>69</v>
      </c>
      <c r="C17" s="1">
        <v>0</v>
      </c>
      <c r="D17" s="1">
        <v>60</v>
      </c>
      <c r="E17" s="1">
        <v>70</v>
      </c>
      <c r="F17" s="1">
        <v>80</v>
      </c>
      <c r="G17" s="1">
        <v>90</v>
      </c>
    </row>
    <row r="18" spans="2:7" ht="15" customHeight="1" x14ac:dyDescent="0.4">
      <c r="B18" s="8" t="s">
        <v>58</v>
      </c>
      <c r="C18" s="1" t="s">
        <v>70</v>
      </c>
      <c r="D18" s="1" t="s">
        <v>71</v>
      </c>
      <c r="E18" s="1" t="s">
        <v>72</v>
      </c>
      <c r="F18" s="1" t="s">
        <v>73</v>
      </c>
      <c r="G18" s="1" t="s">
        <v>74</v>
      </c>
    </row>
    <row r="19" spans="2:7" x14ac:dyDescent="0.4">
      <c r="B19" s="8" t="s">
        <v>362</v>
      </c>
      <c r="C19" s="61" t="s">
        <v>361</v>
      </c>
      <c r="D19" s="61" t="s">
        <v>360</v>
      </c>
      <c r="E19" s="61" t="s">
        <v>359</v>
      </c>
      <c r="F19" s="61" t="s">
        <v>358</v>
      </c>
      <c r="G19" s="61" t="s">
        <v>357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4" tint="0.39997558519241921"/>
  </sheetPr>
  <dimension ref="B1:F23"/>
  <sheetViews>
    <sheetView workbookViewId="0">
      <selection activeCell="C12" sqref="C12"/>
    </sheetView>
  </sheetViews>
  <sheetFormatPr defaultColWidth="9" defaultRowHeight="17.399999999999999" x14ac:dyDescent="0.4"/>
  <cols>
    <col min="1" max="1" width="9" style="34"/>
    <col min="2" max="2" width="10" style="34" customWidth="1"/>
    <col min="3" max="3" width="17.59765625" style="34" customWidth="1"/>
    <col min="4" max="4" width="10.19921875" style="34" customWidth="1"/>
    <col min="5" max="5" width="15.5" style="34" customWidth="1"/>
    <col min="6" max="6" width="16.19921875" style="34" customWidth="1"/>
    <col min="7" max="16384" width="9" style="34"/>
  </cols>
  <sheetData>
    <row r="1" spans="2:6" x14ac:dyDescent="0.4">
      <c r="B1" s="36" t="s">
        <v>212</v>
      </c>
    </row>
    <row r="3" spans="2:6" x14ac:dyDescent="0.4">
      <c r="B3" s="37" t="s">
        <v>119</v>
      </c>
      <c r="C3" s="35"/>
      <c r="D3" s="35"/>
      <c r="E3" s="35"/>
      <c r="F3" s="35"/>
    </row>
    <row r="4" spans="2:6" x14ac:dyDescent="0.4">
      <c r="B4" s="35"/>
      <c r="C4" s="35"/>
      <c r="D4" s="35"/>
      <c r="E4" s="35"/>
      <c r="F4" s="35"/>
    </row>
    <row r="5" spans="2:6" x14ac:dyDescent="0.4">
      <c r="B5" s="19" t="s">
        <v>76</v>
      </c>
      <c r="C5" s="20" t="s">
        <v>94</v>
      </c>
      <c r="D5" s="35"/>
      <c r="E5" s="35"/>
      <c r="F5" s="35"/>
    </row>
    <row r="6" spans="2:6" x14ac:dyDescent="0.4">
      <c r="B6" s="35"/>
      <c r="C6" s="35"/>
      <c r="D6" s="35"/>
      <c r="E6" s="35"/>
      <c r="F6" s="35"/>
    </row>
    <row r="7" spans="2:6" x14ac:dyDescent="0.4">
      <c r="B7" s="21" t="s">
        <v>77</v>
      </c>
      <c r="C7" s="21" t="s">
        <v>78</v>
      </c>
      <c r="D7" s="21" t="s">
        <v>79</v>
      </c>
      <c r="E7" s="21" t="s">
        <v>80</v>
      </c>
      <c r="F7" s="21" t="s">
        <v>81</v>
      </c>
    </row>
    <row r="8" spans="2:6" x14ac:dyDescent="0.4">
      <c r="B8" s="6" t="str">
        <f>LOOKUP($C$5,$C$11:$C$20,B11:B20)</f>
        <v>AROUT</v>
      </c>
      <c r="C8" s="6" t="str">
        <f t="shared" ref="C8:F8" si="0">LOOKUP($C$5,$C$11:$C$20,C11:C20)</f>
        <v>경성 트레이딩</v>
      </c>
      <c r="D8" s="6" t="str">
        <f t="shared" si="0"/>
        <v>구재석</v>
      </c>
      <c r="E8" s="6" t="str">
        <f t="shared" si="0"/>
        <v>영업 사원</v>
      </c>
      <c r="F8" s="6" t="str">
        <f t="shared" si="0"/>
        <v>(031)76-4568</v>
      </c>
    </row>
    <row r="9" spans="2:6" x14ac:dyDescent="0.4">
      <c r="B9" s="35"/>
      <c r="C9" s="35"/>
      <c r="D9" s="35"/>
      <c r="E9" s="35"/>
      <c r="F9" s="35"/>
    </row>
    <row r="10" spans="2:6" x14ac:dyDescent="0.4">
      <c r="B10" s="21" t="s">
        <v>77</v>
      </c>
      <c r="C10" s="21" t="s">
        <v>78</v>
      </c>
      <c r="D10" s="21" t="s">
        <v>79</v>
      </c>
      <c r="E10" s="21" t="s">
        <v>80</v>
      </c>
      <c r="F10" s="21" t="s">
        <v>81</v>
      </c>
    </row>
    <row r="11" spans="2:6" x14ac:dyDescent="0.4">
      <c r="B11" s="1" t="s">
        <v>82</v>
      </c>
      <c r="C11" s="1" t="s">
        <v>83</v>
      </c>
      <c r="D11" s="1" t="s">
        <v>59</v>
      </c>
      <c r="E11" s="1" t="s">
        <v>84</v>
      </c>
      <c r="F11" s="1" t="s">
        <v>85</v>
      </c>
    </row>
    <row r="12" spans="2:6" x14ac:dyDescent="0.4">
      <c r="B12" s="1" t="s">
        <v>86</v>
      </c>
      <c r="C12" s="1" t="s">
        <v>87</v>
      </c>
      <c r="D12" s="1" t="s">
        <v>60</v>
      </c>
      <c r="E12" s="1" t="s">
        <v>88</v>
      </c>
      <c r="F12" s="1" t="s">
        <v>89</v>
      </c>
    </row>
    <row r="13" spans="2:6" x14ac:dyDescent="0.4">
      <c r="B13" s="1" t="s">
        <v>90</v>
      </c>
      <c r="C13" s="1" t="s">
        <v>91</v>
      </c>
      <c r="D13" s="1" t="s">
        <v>61</v>
      </c>
      <c r="E13" s="1" t="s">
        <v>88</v>
      </c>
      <c r="F13" s="1" t="s">
        <v>92</v>
      </c>
    </row>
    <row r="14" spans="2:6" x14ac:dyDescent="0.4">
      <c r="B14" s="1" t="s">
        <v>93</v>
      </c>
      <c r="C14" s="1" t="s">
        <v>94</v>
      </c>
      <c r="D14" s="1" t="s">
        <v>62</v>
      </c>
      <c r="E14" s="1" t="s">
        <v>95</v>
      </c>
      <c r="F14" s="1" t="s">
        <v>96</v>
      </c>
    </row>
    <row r="15" spans="2:6" x14ac:dyDescent="0.4">
      <c r="B15" s="1" t="s">
        <v>97</v>
      </c>
      <c r="C15" s="1" t="s">
        <v>98</v>
      </c>
      <c r="D15" s="1" t="s">
        <v>63</v>
      </c>
      <c r="E15" s="1" t="s">
        <v>99</v>
      </c>
      <c r="F15" s="1" t="s">
        <v>100</v>
      </c>
    </row>
    <row r="16" spans="2:6" x14ac:dyDescent="0.4">
      <c r="B16" s="1" t="s">
        <v>101</v>
      </c>
      <c r="C16" s="1" t="s">
        <v>102</v>
      </c>
      <c r="D16" s="1" t="s">
        <v>64</v>
      </c>
      <c r="E16" s="1" t="s">
        <v>95</v>
      </c>
      <c r="F16" s="1" t="s">
        <v>103</v>
      </c>
    </row>
    <row r="17" spans="2:6" x14ac:dyDescent="0.4">
      <c r="B17" s="1" t="s">
        <v>104</v>
      </c>
      <c r="C17" s="1" t="s">
        <v>105</v>
      </c>
      <c r="D17" s="1" t="s">
        <v>65</v>
      </c>
      <c r="E17" s="1" t="s">
        <v>106</v>
      </c>
      <c r="F17" s="1" t="s">
        <v>107</v>
      </c>
    </row>
    <row r="18" spans="2:6" x14ac:dyDescent="0.4">
      <c r="B18" s="1" t="s">
        <v>108</v>
      </c>
      <c r="C18" s="1" t="s">
        <v>109</v>
      </c>
      <c r="D18" s="1" t="s">
        <v>66</v>
      </c>
      <c r="E18" s="1" t="s">
        <v>110</v>
      </c>
      <c r="F18" s="1" t="s">
        <v>111</v>
      </c>
    </row>
    <row r="19" spans="2:6" x14ac:dyDescent="0.4">
      <c r="B19" s="1" t="s">
        <v>112</v>
      </c>
      <c r="C19" s="1" t="s">
        <v>113</v>
      </c>
      <c r="D19" s="1" t="s">
        <v>67</v>
      </c>
      <c r="E19" s="1" t="s">
        <v>95</v>
      </c>
      <c r="F19" s="1" t="s">
        <v>114</v>
      </c>
    </row>
    <row r="20" spans="2:6" x14ac:dyDescent="0.4">
      <c r="B20" s="1" t="s">
        <v>115</v>
      </c>
      <c r="C20" s="1" t="s">
        <v>116</v>
      </c>
      <c r="D20" s="1" t="s">
        <v>68</v>
      </c>
      <c r="E20" s="1" t="s">
        <v>117</v>
      </c>
      <c r="F20" s="1" t="s">
        <v>118</v>
      </c>
    </row>
    <row r="22" spans="2:6" x14ac:dyDescent="0.4">
      <c r="B22" s="36" t="s">
        <v>214</v>
      </c>
    </row>
    <row r="23" spans="2:6" x14ac:dyDescent="0.4">
      <c r="B23" s="36" t="s">
        <v>213</v>
      </c>
    </row>
  </sheetData>
  <phoneticPr fontId="2" type="noConversion"/>
  <dataValidations count="2">
    <dataValidation type="list" allowBlank="1" showInputMessage="1" showErrorMessage="1" sqref="E5" xr:uid="{00000000-0002-0000-1500-000000000000}">
      <formula1>$C$11:$C$20</formula1>
    </dataValidation>
    <dataValidation type="list" allowBlank="1" showInputMessage="1" showErrorMessage="1" sqref="C5" xr:uid="{00000000-0002-0000-1500-000001000000}">
      <formula1>$C$11:$C$21</formula1>
    </dataValidation>
  </dataValidation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0.39997558519241921"/>
  </sheetPr>
  <dimension ref="B1:E19"/>
  <sheetViews>
    <sheetView workbookViewId="0">
      <selection activeCell="C8" sqref="C8"/>
    </sheetView>
  </sheetViews>
  <sheetFormatPr defaultColWidth="9" defaultRowHeight="17.399999999999999" x14ac:dyDescent="0.4"/>
  <cols>
    <col min="1" max="1" width="9" style="34"/>
    <col min="2" max="2" width="12.69921875" style="34" customWidth="1"/>
    <col min="3" max="3" width="10.5" style="34" customWidth="1"/>
    <col min="4" max="5" width="10.69921875" style="34" customWidth="1"/>
    <col min="6" max="16384" width="9" style="34"/>
  </cols>
  <sheetData>
    <row r="1" spans="2:5" x14ac:dyDescent="0.4">
      <c r="B1" s="36" t="s">
        <v>641</v>
      </c>
    </row>
    <row r="3" spans="2:5" x14ac:dyDescent="0.4">
      <c r="B3" s="37" t="s">
        <v>23</v>
      </c>
      <c r="C3" s="35"/>
      <c r="D3" s="35"/>
      <c r="E3" s="35"/>
    </row>
    <row r="4" spans="2:5" x14ac:dyDescent="0.4">
      <c r="B4" s="35"/>
      <c r="C4" s="35"/>
      <c r="D4" s="35"/>
      <c r="E4" s="35"/>
    </row>
    <row r="5" spans="2:5" x14ac:dyDescent="0.4">
      <c r="B5" s="7" t="s">
        <v>7</v>
      </c>
      <c r="C5" s="7" t="s">
        <v>8</v>
      </c>
      <c r="D5" s="7" t="s">
        <v>9</v>
      </c>
      <c r="E5" s="7" t="s">
        <v>10</v>
      </c>
    </row>
    <row r="6" spans="2:5" x14ac:dyDescent="0.4">
      <c r="B6" s="1" t="s">
        <v>11</v>
      </c>
      <c r="C6" s="1" t="s">
        <v>12</v>
      </c>
      <c r="D6" s="6" t="str">
        <f>CHOOSE(MID(B6,3,1),"영업","마케팅","인사")</f>
        <v>마케팅</v>
      </c>
      <c r="E6" s="6" t="str">
        <f>CHOOSE(MID(B6,4,1),"사원","주임","대리","과장","차장")</f>
        <v>차장</v>
      </c>
    </row>
    <row r="7" spans="2:5" x14ac:dyDescent="0.4">
      <c r="B7" s="1" t="s">
        <v>13</v>
      </c>
      <c r="C7" s="1" t="s">
        <v>14</v>
      </c>
      <c r="D7" s="6"/>
      <c r="E7" s="6"/>
    </row>
    <row r="8" spans="2:5" x14ac:dyDescent="0.4">
      <c r="B8" s="1" t="s">
        <v>15</v>
      </c>
      <c r="C8" s="1" t="s">
        <v>16</v>
      </c>
      <c r="D8" s="6"/>
      <c r="E8" s="6"/>
    </row>
    <row r="9" spans="2:5" x14ac:dyDescent="0.4">
      <c r="B9" s="1" t="s">
        <v>17</v>
      </c>
      <c r="C9" s="1" t="s">
        <v>18</v>
      </c>
      <c r="D9" s="6"/>
      <c r="E9" s="6"/>
    </row>
    <row r="10" spans="2:5" x14ac:dyDescent="0.4">
      <c r="B10" s="1" t="s">
        <v>19</v>
      </c>
      <c r="C10" s="1" t="s">
        <v>20</v>
      </c>
      <c r="D10" s="6"/>
      <c r="E10" s="6"/>
    </row>
    <row r="11" spans="2:5" x14ac:dyDescent="0.4">
      <c r="B11" s="1" t="s">
        <v>21</v>
      </c>
      <c r="C11" s="1" t="s">
        <v>22</v>
      </c>
      <c r="D11" s="6"/>
      <c r="E11" s="6"/>
    </row>
    <row r="12" spans="2:5" x14ac:dyDescent="0.4">
      <c r="B12" s="1" t="s">
        <v>24</v>
      </c>
      <c r="C12" s="1" t="s">
        <v>32</v>
      </c>
      <c r="D12" s="6"/>
      <c r="E12" s="6"/>
    </row>
    <row r="13" spans="2:5" x14ac:dyDescent="0.4">
      <c r="B13" s="1" t="s">
        <v>25</v>
      </c>
      <c r="C13" s="1" t="s">
        <v>33</v>
      </c>
      <c r="D13" s="6"/>
      <c r="E13" s="6"/>
    </row>
    <row r="14" spans="2:5" x14ac:dyDescent="0.4">
      <c r="B14" s="1" t="s">
        <v>26</v>
      </c>
      <c r="C14" s="1" t="s">
        <v>34</v>
      </c>
      <c r="D14" s="6"/>
      <c r="E14" s="6"/>
    </row>
    <row r="15" spans="2:5" x14ac:dyDescent="0.4">
      <c r="B15" s="1" t="s">
        <v>27</v>
      </c>
      <c r="C15" s="1" t="s">
        <v>35</v>
      </c>
      <c r="D15" s="6"/>
      <c r="E15" s="6"/>
    </row>
    <row r="16" spans="2:5" x14ac:dyDescent="0.4">
      <c r="B16" s="1" t="s">
        <v>28</v>
      </c>
      <c r="C16" s="1" t="s">
        <v>36</v>
      </c>
      <c r="D16" s="6"/>
      <c r="E16" s="6"/>
    </row>
    <row r="17" spans="2:5" x14ac:dyDescent="0.4">
      <c r="B17" s="1" t="s">
        <v>29</v>
      </c>
      <c r="C17" s="1" t="s">
        <v>37</v>
      </c>
      <c r="D17" s="6"/>
      <c r="E17" s="6"/>
    </row>
    <row r="18" spans="2:5" x14ac:dyDescent="0.4">
      <c r="B18" s="1" t="s">
        <v>30</v>
      </c>
      <c r="C18" s="1" t="s">
        <v>38</v>
      </c>
      <c r="D18" s="6"/>
      <c r="E18" s="6"/>
    </row>
    <row r="19" spans="2:5" x14ac:dyDescent="0.4">
      <c r="B19" s="1" t="s">
        <v>31</v>
      </c>
      <c r="C19" s="1" t="s">
        <v>39</v>
      </c>
      <c r="D19" s="6"/>
      <c r="E19" s="6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0.39997558519241921"/>
  </sheetPr>
  <dimension ref="B1:F28"/>
  <sheetViews>
    <sheetView workbookViewId="0">
      <selection activeCell="H26" sqref="H26"/>
    </sheetView>
  </sheetViews>
  <sheetFormatPr defaultColWidth="9" defaultRowHeight="17.399999999999999" x14ac:dyDescent="0.4"/>
  <cols>
    <col min="1" max="1" width="9" style="34"/>
    <col min="2" max="2" width="10" style="34" customWidth="1"/>
    <col min="3" max="3" width="17.59765625" style="34" customWidth="1"/>
    <col min="4" max="4" width="10.19921875" style="34" customWidth="1"/>
    <col min="5" max="5" width="15.5" style="34" customWidth="1"/>
    <col min="6" max="6" width="16.19921875" style="34" customWidth="1"/>
    <col min="7" max="16384" width="9" style="34"/>
  </cols>
  <sheetData>
    <row r="1" spans="2:6" x14ac:dyDescent="0.4">
      <c r="B1" s="36" t="s">
        <v>363</v>
      </c>
    </row>
    <row r="4" spans="2:6" x14ac:dyDescent="0.4">
      <c r="B4" s="3" t="s">
        <v>124</v>
      </c>
      <c r="C4" s="4"/>
      <c r="D4" s="4"/>
      <c r="E4" s="35"/>
    </row>
    <row r="5" spans="2:6" x14ac:dyDescent="0.4">
      <c r="B5" s="35"/>
      <c r="C5" s="35"/>
      <c r="D5" s="35"/>
      <c r="E5" s="35"/>
    </row>
    <row r="6" spans="2:6" x14ac:dyDescent="0.4">
      <c r="B6" s="23" t="s">
        <v>120</v>
      </c>
      <c r="C6" s="1" t="s">
        <v>104</v>
      </c>
      <c r="D6" s="22">
        <f>MATCH($C$6,B11:B20,0)</f>
        <v>7</v>
      </c>
      <c r="E6" s="35"/>
    </row>
    <row r="7" spans="2:6" x14ac:dyDescent="0.4">
      <c r="B7" s="23" t="s">
        <v>121</v>
      </c>
      <c r="C7" s="1" t="s">
        <v>122</v>
      </c>
      <c r="D7" s="22">
        <f>MATCH($C$7,C10:F10,0)</f>
        <v>2</v>
      </c>
      <c r="E7" s="35"/>
    </row>
    <row r="8" spans="2:6" x14ac:dyDescent="0.4">
      <c r="B8" s="23" t="s">
        <v>123</v>
      </c>
      <c r="C8" s="6" t="str">
        <f>INDEX(B10:F20,$D$6,$D$7)</f>
        <v>국제 무역</v>
      </c>
      <c r="D8" s="35"/>
      <c r="E8" s="35"/>
    </row>
    <row r="10" spans="2:6" x14ac:dyDescent="0.4">
      <c r="B10" s="23" t="s">
        <v>77</v>
      </c>
      <c r="C10" s="23" t="s">
        <v>78</v>
      </c>
      <c r="D10" s="23" t="s">
        <v>79</v>
      </c>
      <c r="E10" s="23" t="s">
        <v>80</v>
      </c>
      <c r="F10" s="23" t="s">
        <v>81</v>
      </c>
    </row>
    <row r="11" spans="2:6" x14ac:dyDescent="0.4">
      <c r="B11" s="1" t="s">
        <v>82</v>
      </c>
      <c r="C11" s="1" t="s">
        <v>83</v>
      </c>
      <c r="D11" s="1" t="s">
        <v>59</v>
      </c>
      <c r="E11" s="1" t="s">
        <v>84</v>
      </c>
      <c r="F11" s="1" t="s">
        <v>85</v>
      </c>
    </row>
    <row r="12" spans="2:6" x14ac:dyDescent="0.4">
      <c r="B12" s="1" t="s">
        <v>86</v>
      </c>
      <c r="C12" s="1" t="s">
        <v>87</v>
      </c>
      <c r="D12" s="1" t="s">
        <v>60</v>
      </c>
      <c r="E12" s="1" t="s">
        <v>88</v>
      </c>
      <c r="F12" s="1" t="s">
        <v>89</v>
      </c>
    </row>
    <row r="13" spans="2:6" x14ac:dyDescent="0.4">
      <c r="B13" s="1" t="s">
        <v>90</v>
      </c>
      <c r="C13" s="1" t="s">
        <v>91</v>
      </c>
      <c r="D13" s="1" t="s">
        <v>61</v>
      </c>
      <c r="E13" s="1" t="s">
        <v>88</v>
      </c>
      <c r="F13" s="1" t="s">
        <v>92</v>
      </c>
    </row>
    <row r="14" spans="2:6" x14ac:dyDescent="0.4">
      <c r="B14" s="1" t="s">
        <v>93</v>
      </c>
      <c r="C14" s="1" t="s">
        <v>94</v>
      </c>
      <c r="D14" s="1" t="s">
        <v>62</v>
      </c>
      <c r="E14" s="1" t="s">
        <v>95</v>
      </c>
      <c r="F14" s="1" t="s">
        <v>96</v>
      </c>
    </row>
    <row r="15" spans="2:6" x14ac:dyDescent="0.4">
      <c r="B15" s="1" t="s">
        <v>97</v>
      </c>
      <c r="C15" s="1" t="s">
        <v>98</v>
      </c>
      <c r="D15" s="1" t="s">
        <v>63</v>
      </c>
      <c r="E15" s="1" t="s">
        <v>99</v>
      </c>
      <c r="F15" s="1" t="s">
        <v>100</v>
      </c>
    </row>
    <row r="16" spans="2:6" x14ac:dyDescent="0.4">
      <c r="B16" s="1" t="s">
        <v>101</v>
      </c>
      <c r="C16" s="1" t="s">
        <v>102</v>
      </c>
      <c r="D16" s="1" t="s">
        <v>64</v>
      </c>
      <c r="E16" s="1" t="s">
        <v>95</v>
      </c>
      <c r="F16" s="1" t="s">
        <v>103</v>
      </c>
    </row>
    <row r="17" spans="2:6" x14ac:dyDescent="0.4">
      <c r="B17" s="1" t="s">
        <v>104</v>
      </c>
      <c r="C17" s="1" t="s">
        <v>105</v>
      </c>
      <c r="D17" s="1" t="s">
        <v>65</v>
      </c>
      <c r="E17" s="1" t="s">
        <v>106</v>
      </c>
      <c r="F17" s="1" t="s">
        <v>107</v>
      </c>
    </row>
    <row r="18" spans="2:6" x14ac:dyDescent="0.4">
      <c r="B18" s="1" t="s">
        <v>108</v>
      </c>
      <c r="C18" s="1" t="s">
        <v>109</v>
      </c>
      <c r="D18" s="1" t="s">
        <v>66</v>
      </c>
      <c r="E18" s="1" t="s">
        <v>110</v>
      </c>
      <c r="F18" s="1" t="s">
        <v>111</v>
      </c>
    </row>
    <row r="19" spans="2:6" x14ac:dyDescent="0.4">
      <c r="B19" s="1" t="s">
        <v>112</v>
      </c>
      <c r="C19" s="1" t="s">
        <v>113</v>
      </c>
      <c r="D19" s="1" t="s">
        <v>67</v>
      </c>
      <c r="E19" s="1" t="s">
        <v>95</v>
      </c>
      <c r="F19" s="1" t="s">
        <v>114</v>
      </c>
    </row>
    <row r="20" spans="2:6" x14ac:dyDescent="0.4">
      <c r="B20" s="1" t="s">
        <v>115</v>
      </c>
      <c r="C20" s="1" t="s">
        <v>116</v>
      </c>
      <c r="D20" s="1" t="s">
        <v>68</v>
      </c>
      <c r="E20" s="1" t="s">
        <v>117</v>
      </c>
      <c r="F20" s="1" t="s">
        <v>118</v>
      </c>
    </row>
    <row r="22" spans="2:6" x14ac:dyDescent="0.4">
      <c r="B22" s="36" t="s">
        <v>209</v>
      </c>
    </row>
    <row r="23" spans="2:6" x14ac:dyDescent="0.4">
      <c r="B23" s="220">
        <v>1</v>
      </c>
      <c r="C23" s="221" t="s">
        <v>642</v>
      </c>
      <c r="D23" s="221"/>
      <c r="E23" s="221"/>
      <c r="F23" s="221"/>
    </row>
    <row r="24" spans="2:6" x14ac:dyDescent="0.4">
      <c r="B24" s="220"/>
      <c r="C24" s="221" t="s">
        <v>643</v>
      </c>
      <c r="D24" s="221"/>
      <c r="E24" s="221"/>
      <c r="F24" s="221"/>
    </row>
    <row r="25" spans="2:6" x14ac:dyDescent="0.4">
      <c r="B25" s="220">
        <v>0</v>
      </c>
      <c r="C25" s="221" t="s">
        <v>647</v>
      </c>
      <c r="D25" s="221"/>
      <c r="E25" s="221"/>
      <c r="F25" s="221"/>
    </row>
    <row r="26" spans="2:6" x14ac:dyDescent="0.4">
      <c r="B26" s="220"/>
      <c r="C26" s="221" t="s">
        <v>644</v>
      </c>
      <c r="D26" s="221"/>
      <c r="E26" s="221"/>
      <c r="F26" s="221"/>
    </row>
    <row r="27" spans="2:6" x14ac:dyDescent="0.4">
      <c r="B27" s="220">
        <v>-1</v>
      </c>
      <c r="C27" s="221" t="s">
        <v>645</v>
      </c>
      <c r="D27" s="221"/>
      <c r="E27" s="221"/>
      <c r="F27" s="221"/>
    </row>
    <row r="28" spans="2:6" x14ac:dyDescent="0.4">
      <c r="B28" s="220"/>
      <c r="C28" s="221" t="s">
        <v>646</v>
      </c>
      <c r="D28" s="221"/>
      <c r="E28" s="221"/>
      <c r="F28" s="221"/>
    </row>
  </sheetData>
  <mergeCells count="9">
    <mergeCell ref="B23:B24"/>
    <mergeCell ref="B25:B26"/>
    <mergeCell ref="B27:B28"/>
    <mergeCell ref="C23:F23"/>
    <mergeCell ref="C24:F24"/>
    <mergeCell ref="C25:F25"/>
    <mergeCell ref="C26:F26"/>
    <mergeCell ref="C27:F27"/>
    <mergeCell ref="C28:F28"/>
  </mergeCells>
  <phoneticPr fontId="2" type="noConversion"/>
  <dataValidations count="2">
    <dataValidation type="list" allowBlank="1" showInputMessage="1" showErrorMessage="1" sqref="C7" xr:uid="{00000000-0002-0000-1700-000000000000}">
      <formula1>$C$10:$F$10</formula1>
    </dataValidation>
    <dataValidation type="list" allowBlank="1" showInputMessage="1" showErrorMessage="1" sqref="C6" xr:uid="{00000000-0002-0000-1700-000001000000}">
      <formula1>$B$11:$B$20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0.39997558519241921"/>
  </sheetPr>
  <dimension ref="B1:L42"/>
  <sheetViews>
    <sheetView workbookViewId="0">
      <selection activeCell="G6" sqref="G6"/>
    </sheetView>
  </sheetViews>
  <sheetFormatPr defaultColWidth="9" defaultRowHeight="17.399999999999999" x14ac:dyDescent="0.4"/>
  <cols>
    <col min="1" max="1" width="9" style="34"/>
    <col min="2" max="2" width="9.5" style="34" customWidth="1"/>
    <col min="3" max="3" width="16" style="34" customWidth="1"/>
    <col min="4" max="5" width="11.5" style="34" customWidth="1"/>
    <col min="6" max="7" width="10.59765625" style="34" customWidth="1"/>
    <col min="8" max="8" width="9" style="34"/>
    <col min="9" max="9" width="9" style="101"/>
    <col min="10" max="10" width="11" style="100" customWidth="1"/>
    <col min="11" max="12" width="9" style="100"/>
    <col min="13" max="16384" width="9" style="34"/>
  </cols>
  <sheetData>
    <row r="1" spans="2:11" x14ac:dyDescent="0.4">
      <c r="B1" s="36" t="s">
        <v>649</v>
      </c>
    </row>
    <row r="2" spans="2:11" x14ac:dyDescent="0.4">
      <c r="B2" s="36" t="s">
        <v>648</v>
      </c>
    </row>
    <row r="3" spans="2:11" x14ac:dyDescent="0.4">
      <c r="B3" s="36" t="s">
        <v>673</v>
      </c>
    </row>
    <row r="4" spans="2:11" x14ac:dyDescent="0.4">
      <c r="B4" s="36" t="s">
        <v>672</v>
      </c>
    </row>
    <row r="6" spans="2:11" x14ac:dyDescent="0.4">
      <c r="B6" s="37" t="s">
        <v>125</v>
      </c>
      <c r="C6" s="35"/>
      <c r="D6" s="35"/>
      <c r="E6" s="35"/>
      <c r="F6" s="35"/>
      <c r="G6" s="35"/>
    </row>
    <row r="7" spans="2:11" x14ac:dyDescent="0.4">
      <c r="B7" s="222" t="s">
        <v>650</v>
      </c>
      <c r="C7" s="222"/>
      <c r="D7" s="25">
        <f>DCOUNTA(B11:G42,D11,J26:K27)</f>
        <v>8</v>
      </c>
      <c r="E7" s="35"/>
      <c r="F7" s="35"/>
      <c r="G7" s="35"/>
    </row>
    <row r="8" spans="2:11" x14ac:dyDescent="0.4">
      <c r="B8" s="222" t="s">
        <v>126</v>
      </c>
      <c r="C8" s="222"/>
      <c r="D8" s="25">
        <f>DSUM(B11:G42,F11,J26:K27)</f>
        <v>53455</v>
      </c>
      <c r="E8" s="62"/>
      <c r="F8" s="26"/>
      <c r="G8" s="26"/>
      <c r="I8" s="101" t="s">
        <v>652</v>
      </c>
      <c r="J8" s="27" t="s">
        <v>77</v>
      </c>
    </row>
    <row r="9" spans="2:11" x14ac:dyDescent="0.4">
      <c r="B9" s="222" t="s">
        <v>127</v>
      </c>
      <c r="C9" s="222"/>
      <c r="D9" s="25">
        <f>DAVERAGE(B11:G42,F11,J26:K27)</f>
        <v>6681.875</v>
      </c>
      <c r="E9" s="62"/>
      <c r="F9" s="26"/>
      <c r="G9" s="26"/>
      <c r="J9" s="61" t="s">
        <v>653</v>
      </c>
    </row>
    <row r="10" spans="2:11" x14ac:dyDescent="0.4">
      <c r="B10" s="35"/>
      <c r="C10" s="35"/>
      <c r="D10" s="35"/>
      <c r="E10" s="35"/>
      <c r="F10" s="35"/>
      <c r="G10" s="35"/>
    </row>
    <row r="11" spans="2:11" x14ac:dyDescent="0.4">
      <c r="B11" s="27" t="s">
        <v>128</v>
      </c>
      <c r="C11" s="27" t="s">
        <v>129</v>
      </c>
      <c r="D11" s="27" t="s">
        <v>130</v>
      </c>
      <c r="E11" s="27" t="s">
        <v>131</v>
      </c>
      <c r="F11" s="27" t="s">
        <v>132</v>
      </c>
      <c r="G11" s="27" t="s">
        <v>133</v>
      </c>
      <c r="I11" s="101" t="s">
        <v>660</v>
      </c>
      <c r="J11" s="27" t="s">
        <v>131</v>
      </c>
    </row>
    <row r="12" spans="2:11" x14ac:dyDescent="0.4">
      <c r="B12" s="28" t="s">
        <v>82</v>
      </c>
      <c r="C12" s="28" t="s">
        <v>83</v>
      </c>
      <c r="D12" s="28" t="s">
        <v>59</v>
      </c>
      <c r="E12" s="28" t="s">
        <v>134</v>
      </c>
      <c r="F12" s="29">
        <v>2010</v>
      </c>
      <c r="G12" s="29">
        <v>5344000</v>
      </c>
      <c r="J12" s="61" t="s">
        <v>654</v>
      </c>
    </row>
    <row r="13" spans="2:11" x14ac:dyDescent="0.4">
      <c r="B13" s="28" t="s">
        <v>86</v>
      </c>
      <c r="C13" s="28" t="s">
        <v>87</v>
      </c>
      <c r="D13" s="28" t="s">
        <v>60</v>
      </c>
      <c r="E13" s="28" t="s">
        <v>135</v>
      </c>
      <c r="F13" s="29">
        <v>5116</v>
      </c>
      <c r="G13" s="29">
        <v>23276000</v>
      </c>
      <c r="J13" s="61" t="s">
        <v>655</v>
      </c>
    </row>
    <row r="14" spans="2:11" x14ac:dyDescent="0.4">
      <c r="B14" s="28" t="s">
        <v>90</v>
      </c>
      <c r="C14" s="28" t="s">
        <v>91</v>
      </c>
      <c r="D14" s="28" t="s">
        <v>61</v>
      </c>
      <c r="E14" s="28" t="s">
        <v>136</v>
      </c>
      <c r="F14" s="29">
        <v>6834</v>
      </c>
      <c r="G14" s="29">
        <v>55708000</v>
      </c>
    </row>
    <row r="15" spans="2:11" x14ac:dyDescent="0.4">
      <c r="B15" s="28" t="s">
        <v>93</v>
      </c>
      <c r="C15" s="28" t="s">
        <v>94</v>
      </c>
      <c r="D15" s="28" t="s">
        <v>62</v>
      </c>
      <c r="E15" s="28" t="s">
        <v>137</v>
      </c>
      <c r="F15" s="29">
        <v>6753</v>
      </c>
      <c r="G15" s="29">
        <v>47148000</v>
      </c>
      <c r="I15" s="101" t="s">
        <v>661</v>
      </c>
      <c r="J15" s="27" t="s">
        <v>664</v>
      </c>
      <c r="K15" s="27" t="s">
        <v>665</v>
      </c>
    </row>
    <row r="16" spans="2:11" x14ac:dyDescent="0.4">
      <c r="B16" s="28" t="s">
        <v>97</v>
      </c>
      <c r="C16" s="28" t="s">
        <v>98</v>
      </c>
      <c r="D16" s="28" t="s">
        <v>63</v>
      </c>
      <c r="E16" s="28" t="s">
        <v>136</v>
      </c>
      <c r="F16" s="29">
        <v>2818</v>
      </c>
      <c r="G16" s="29">
        <v>34249000</v>
      </c>
      <c r="J16" s="61" t="s">
        <v>654</v>
      </c>
      <c r="K16" s="61"/>
    </row>
    <row r="17" spans="2:11" x14ac:dyDescent="0.4">
      <c r="B17" s="28" t="s">
        <v>101</v>
      </c>
      <c r="C17" s="28" t="s">
        <v>102</v>
      </c>
      <c r="D17" s="28" t="s">
        <v>64</v>
      </c>
      <c r="E17" s="28" t="s">
        <v>136</v>
      </c>
      <c r="F17" s="29">
        <v>3153</v>
      </c>
      <c r="G17" s="29">
        <v>39500000</v>
      </c>
      <c r="J17" s="61"/>
      <c r="K17" s="61" t="s">
        <v>656</v>
      </c>
    </row>
    <row r="18" spans="2:11" x14ac:dyDescent="0.4">
      <c r="B18" s="28" t="s">
        <v>104</v>
      </c>
      <c r="C18" s="28" t="s">
        <v>105</v>
      </c>
      <c r="D18" s="28" t="s">
        <v>65</v>
      </c>
      <c r="E18" s="28" t="s">
        <v>136</v>
      </c>
      <c r="F18" s="29">
        <v>3844</v>
      </c>
      <c r="G18" s="29">
        <v>48348000</v>
      </c>
    </row>
    <row r="19" spans="2:11" x14ac:dyDescent="0.4">
      <c r="B19" s="28" t="s">
        <v>108</v>
      </c>
      <c r="C19" s="28" t="s">
        <v>109</v>
      </c>
      <c r="D19" s="28" t="s">
        <v>66</v>
      </c>
      <c r="E19" s="28" t="s">
        <v>136</v>
      </c>
      <c r="F19" s="29">
        <v>4573</v>
      </c>
      <c r="G19" s="29">
        <v>69436000</v>
      </c>
      <c r="I19" s="101" t="s">
        <v>662</v>
      </c>
      <c r="J19" s="27" t="s">
        <v>666</v>
      </c>
      <c r="K19" s="27" t="s">
        <v>667</v>
      </c>
    </row>
    <row r="20" spans="2:11" x14ac:dyDescent="0.4">
      <c r="B20" s="28" t="s">
        <v>112</v>
      </c>
      <c r="C20" s="28" t="s">
        <v>113</v>
      </c>
      <c r="D20" s="28" t="s">
        <v>67</v>
      </c>
      <c r="E20" s="28" t="s">
        <v>134</v>
      </c>
      <c r="F20" s="29">
        <v>5751</v>
      </c>
      <c r="G20" s="29">
        <v>54570000</v>
      </c>
      <c r="J20" s="61" t="s">
        <v>654</v>
      </c>
      <c r="K20" s="61" t="s">
        <v>657</v>
      </c>
    </row>
    <row r="21" spans="2:11" x14ac:dyDescent="0.4">
      <c r="B21" s="28" t="s">
        <v>115</v>
      </c>
      <c r="C21" s="28" t="s">
        <v>116</v>
      </c>
      <c r="D21" s="28" t="s">
        <v>68</v>
      </c>
      <c r="E21" s="28" t="s">
        <v>138</v>
      </c>
      <c r="F21" s="29">
        <v>6646</v>
      </c>
      <c r="G21" s="29">
        <v>44453000</v>
      </c>
      <c r="J21" s="61" t="s">
        <v>655</v>
      </c>
      <c r="K21" s="61" t="s">
        <v>657</v>
      </c>
    </row>
    <row r="22" spans="2:11" x14ac:dyDescent="0.4">
      <c r="B22" s="28" t="s">
        <v>139</v>
      </c>
      <c r="C22" s="28" t="s">
        <v>140</v>
      </c>
      <c r="D22" s="28" t="s">
        <v>141</v>
      </c>
      <c r="E22" s="28" t="s">
        <v>134</v>
      </c>
      <c r="F22" s="29">
        <v>7582</v>
      </c>
      <c r="G22" s="29">
        <v>65256000</v>
      </c>
    </row>
    <row r="23" spans="2:11" x14ac:dyDescent="0.4">
      <c r="B23" s="28" t="s">
        <v>142</v>
      </c>
      <c r="C23" s="28" t="s">
        <v>143</v>
      </c>
      <c r="D23" s="28" t="s">
        <v>144</v>
      </c>
      <c r="E23" s="28" t="s">
        <v>136</v>
      </c>
      <c r="F23" s="29">
        <v>5313</v>
      </c>
      <c r="G23" s="29">
        <v>5411000</v>
      </c>
      <c r="I23" s="101" t="s">
        <v>658</v>
      </c>
      <c r="J23" s="27" t="s">
        <v>668</v>
      </c>
      <c r="K23" s="27" t="s">
        <v>669</v>
      </c>
    </row>
    <row r="24" spans="2:11" x14ac:dyDescent="0.4">
      <c r="B24" s="28" t="s">
        <v>145</v>
      </c>
      <c r="C24" s="28" t="s">
        <v>146</v>
      </c>
      <c r="D24" s="28" t="s">
        <v>147</v>
      </c>
      <c r="E24" s="28" t="s">
        <v>136</v>
      </c>
      <c r="F24" s="29">
        <v>6822</v>
      </c>
      <c r="G24" s="29">
        <v>41232000</v>
      </c>
      <c r="J24" s="61" t="s">
        <v>655</v>
      </c>
      <c r="K24" s="61" t="s">
        <v>659</v>
      </c>
    </row>
    <row r="25" spans="2:11" x14ac:dyDescent="0.4">
      <c r="B25" s="28" t="s">
        <v>148</v>
      </c>
      <c r="C25" s="28" t="s">
        <v>149</v>
      </c>
      <c r="D25" s="28" t="s">
        <v>150</v>
      </c>
      <c r="E25" s="28" t="s">
        <v>136</v>
      </c>
      <c r="F25" s="29">
        <v>3689</v>
      </c>
      <c r="G25" s="29">
        <v>36240000</v>
      </c>
    </row>
    <row r="26" spans="2:11" x14ac:dyDescent="0.4">
      <c r="B26" s="28" t="s">
        <v>151</v>
      </c>
      <c r="C26" s="28" t="s">
        <v>152</v>
      </c>
      <c r="D26" s="28" t="s">
        <v>153</v>
      </c>
      <c r="E26" s="28" t="s">
        <v>136</v>
      </c>
      <c r="F26" s="29">
        <v>4693</v>
      </c>
      <c r="G26" s="29">
        <v>78625000</v>
      </c>
      <c r="I26" s="101" t="s">
        <v>663</v>
      </c>
      <c r="J26" s="27" t="s">
        <v>670</v>
      </c>
      <c r="K26" s="27" t="s">
        <v>671</v>
      </c>
    </row>
    <row r="27" spans="2:11" x14ac:dyDescent="0.4">
      <c r="B27" s="28" t="s">
        <v>154</v>
      </c>
      <c r="C27" s="28" t="s">
        <v>155</v>
      </c>
      <c r="D27" s="28" t="s">
        <v>156</v>
      </c>
      <c r="E27" s="28" t="s">
        <v>138</v>
      </c>
      <c r="F27" s="29">
        <v>6328</v>
      </c>
      <c r="G27" s="29">
        <v>26590000</v>
      </c>
      <c r="J27" s="61" t="s">
        <v>364</v>
      </c>
      <c r="K27" s="61" t="s">
        <v>651</v>
      </c>
    </row>
    <row r="28" spans="2:11" x14ac:dyDescent="0.4">
      <c r="B28" s="28" t="s">
        <v>157</v>
      </c>
      <c r="C28" s="28" t="s">
        <v>158</v>
      </c>
      <c r="D28" s="28" t="s">
        <v>159</v>
      </c>
      <c r="E28" s="28" t="s">
        <v>136</v>
      </c>
      <c r="F28" s="29">
        <v>2057</v>
      </c>
      <c r="G28" s="29">
        <v>18011000</v>
      </c>
    </row>
    <row r="29" spans="2:11" x14ac:dyDescent="0.4">
      <c r="B29" s="28" t="s">
        <v>160</v>
      </c>
      <c r="C29" s="28" t="s">
        <v>161</v>
      </c>
      <c r="D29" s="28" t="s">
        <v>162</v>
      </c>
      <c r="E29" s="28" t="s">
        <v>136</v>
      </c>
      <c r="F29" s="29">
        <v>7138</v>
      </c>
      <c r="G29" s="29">
        <v>11498000</v>
      </c>
    </row>
    <row r="30" spans="2:11" x14ac:dyDescent="0.4">
      <c r="B30" s="28" t="s">
        <v>163</v>
      </c>
      <c r="C30" s="28" t="s">
        <v>164</v>
      </c>
      <c r="D30" s="28" t="s">
        <v>165</v>
      </c>
      <c r="E30" s="28" t="s">
        <v>166</v>
      </c>
      <c r="F30" s="29">
        <v>3269</v>
      </c>
      <c r="G30" s="29">
        <v>54240000</v>
      </c>
    </row>
    <row r="31" spans="2:11" x14ac:dyDescent="0.4">
      <c r="B31" s="28" t="s">
        <v>167</v>
      </c>
      <c r="C31" s="28" t="s">
        <v>168</v>
      </c>
      <c r="D31" s="28" t="s">
        <v>169</v>
      </c>
      <c r="E31" s="28" t="s">
        <v>134</v>
      </c>
      <c r="F31" s="29">
        <v>6224</v>
      </c>
      <c r="G31" s="29">
        <v>71259000</v>
      </c>
    </row>
    <row r="32" spans="2:11" x14ac:dyDescent="0.4">
      <c r="B32" s="28" t="s">
        <v>170</v>
      </c>
      <c r="C32" s="28" t="s">
        <v>171</v>
      </c>
      <c r="D32" s="28" t="s">
        <v>172</v>
      </c>
      <c r="E32" s="28" t="s">
        <v>136</v>
      </c>
      <c r="F32" s="29">
        <v>4290</v>
      </c>
      <c r="G32" s="29">
        <v>64744000</v>
      </c>
    </row>
    <row r="33" spans="2:7" x14ac:dyDescent="0.4">
      <c r="B33" s="28" t="s">
        <v>173</v>
      </c>
      <c r="C33" s="28" t="s">
        <v>174</v>
      </c>
      <c r="D33" s="28" t="s">
        <v>175</v>
      </c>
      <c r="E33" s="28" t="s">
        <v>134</v>
      </c>
      <c r="F33" s="29">
        <v>6503</v>
      </c>
      <c r="G33" s="29">
        <v>63932000</v>
      </c>
    </row>
    <row r="34" spans="2:7" x14ac:dyDescent="0.4">
      <c r="B34" s="28" t="s">
        <v>176</v>
      </c>
      <c r="C34" s="28" t="s">
        <v>177</v>
      </c>
      <c r="D34" s="28" t="s">
        <v>178</v>
      </c>
      <c r="E34" s="28" t="s">
        <v>137</v>
      </c>
      <c r="F34" s="29">
        <v>6623</v>
      </c>
      <c r="G34" s="29">
        <v>11499000</v>
      </c>
    </row>
    <row r="35" spans="2:7" x14ac:dyDescent="0.4">
      <c r="B35" s="28" t="s">
        <v>179</v>
      </c>
      <c r="C35" s="28" t="s">
        <v>180</v>
      </c>
      <c r="D35" s="28" t="s">
        <v>181</v>
      </c>
      <c r="E35" s="28" t="s">
        <v>136</v>
      </c>
      <c r="F35" s="29">
        <v>6706</v>
      </c>
      <c r="G35" s="29">
        <v>77767000</v>
      </c>
    </row>
    <row r="36" spans="2:7" x14ac:dyDescent="0.4">
      <c r="B36" s="28" t="s">
        <v>182</v>
      </c>
      <c r="C36" s="28" t="s">
        <v>183</v>
      </c>
      <c r="D36" s="28" t="s">
        <v>184</v>
      </c>
      <c r="E36" s="28" t="s">
        <v>134</v>
      </c>
      <c r="F36" s="29">
        <v>7169</v>
      </c>
      <c r="G36" s="29">
        <v>31642000</v>
      </c>
    </row>
    <row r="37" spans="2:7" x14ac:dyDescent="0.4">
      <c r="B37" s="28" t="s">
        <v>185</v>
      </c>
      <c r="C37" s="28" t="s">
        <v>186</v>
      </c>
      <c r="D37" s="28" t="s">
        <v>187</v>
      </c>
      <c r="E37" s="28" t="s">
        <v>136</v>
      </c>
      <c r="F37" s="29">
        <v>7905</v>
      </c>
      <c r="G37" s="29">
        <v>14912000</v>
      </c>
    </row>
    <row r="38" spans="2:7" x14ac:dyDescent="0.4">
      <c r="B38" s="28" t="s">
        <v>188</v>
      </c>
      <c r="C38" s="28" t="s">
        <v>189</v>
      </c>
      <c r="D38" s="28" t="s">
        <v>190</v>
      </c>
      <c r="E38" s="28" t="s">
        <v>136</v>
      </c>
      <c r="F38" s="29">
        <v>6822</v>
      </c>
      <c r="G38" s="29">
        <v>74354000</v>
      </c>
    </row>
    <row r="39" spans="2:7" x14ac:dyDescent="0.4">
      <c r="B39" s="28" t="s">
        <v>191</v>
      </c>
      <c r="C39" s="28" t="s">
        <v>192</v>
      </c>
      <c r="D39" s="28" t="s">
        <v>193</v>
      </c>
      <c r="E39" s="28" t="s">
        <v>134</v>
      </c>
      <c r="F39" s="29">
        <v>2088</v>
      </c>
      <c r="G39" s="29">
        <v>46434000</v>
      </c>
    </row>
    <row r="40" spans="2:7" x14ac:dyDescent="0.4">
      <c r="B40" s="28" t="s">
        <v>194</v>
      </c>
      <c r="C40" s="28" t="s">
        <v>195</v>
      </c>
      <c r="D40" s="28" t="s">
        <v>62</v>
      </c>
      <c r="E40" s="28" t="s">
        <v>134</v>
      </c>
      <c r="F40" s="29">
        <v>6190</v>
      </c>
      <c r="G40" s="29">
        <v>60234000</v>
      </c>
    </row>
    <row r="41" spans="2:7" x14ac:dyDescent="0.4">
      <c r="B41" s="28" t="s">
        <v>196</v>
      </c>
      <c r="C41" s="28" t="s">
        <v>197</v>
      </c>
      <c r="D41" s="28" t="s">
        <v>198</v>
      </c>
      <c r="E41" s="28" t="s">
        <v>136</v>
      </c>
      <c r="F41" s="29">
        <v>5915</v>
      </c>
      <c r="G41" s="29">
        <v>38408000</v>
      </c>
    </row>
    <row r="42" spans="2:7" x14ac:dyDescent="0.4">
      <c r="B42" s="28" t="s">
        <v>199</v>
      </c>
      <c r="C42" s="28" t="s">
        <v>200</v>
      </c>
      <c r="D42" s="28" t="s">
        <v>201</v>
      </c>
      <c r="E42" s="28" t="s">
        <v>134</v>
      </c>
      <c r="F42" s="29">
        <v>5297</v>
      </c>
      <c r="G42" s="29">
        <v>31554000</v>
      </c>
    </row>
  </sheetData>
  <mergeCells count="3">
    <mergeCell ref="B8:C8"/>
    <mergeCell ref="B9:C9"/>
    <mergeCell ref="B7:C7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0.39997558519241921"/>
  </sheetPr>
  <dimension ref="B1:G40"/>
  <sheetViews>
    <sheetView workbookViewId="0">
      <selection activeCell="I17" sqref="I17"/>
    </sheetView>
  </sheetViews>
  <sheetFormatPr defaultColWidth="9" defaultRowHeight="17.399999999999999" x14ac:dyDescent="0.4"/>
  <cols>
    <col min="1" max="1" width="9" style="34"/>
    <col min="2" max="2" width="11.09765625" style="34" customWidth="1"/>
    <col min="3" max="3" width="16" style="34" customWidth="1"/>
    <col min="4" max="4" width="11" style="34" customWidth="1"/>
    <col min="5" max="5" width="12" style="34" customWidth="1"/>
    <col min="6" max="6" width="9" style="34" customWidth="1"/>
    <col min="7" max="7" width="13.59765625" style="34" customWidth="1"/>
    <col min="8" max="16384" width="9" style="34"/>
  </cols>
  <sheetData>
    <row r="1" spans="2:7" x14ac:dyDescent="0.4">
      <c r="B1" s="36" t="s">
        <v>674</v>
      </c>
    </row>
    <row r="2" spans="2:7" x14ac:dyDescent="0.4">
      <c r="B2" s="36" t="s">
        <v>675</v>
      </c>
    </row>
    <row r="3" spans="2:7" x14ac:dyDescent="0.4">
      <c r="B3" s="36"/>
    </row>
    <row r="4" spans="2:7" x14ac:dyDescent="0.4">
      <c r="B4" s="3" t="s">
        <v>202</v>
      </c>
      <c r="C4" s="4"/>
      <c r="D4" s="35"/>
      <c r="E4" s="35"/>
      <c r="F4" s="35"/>
      <c r="G4" s="4"/>
    </row>
    <row r="5" spans="2:7" x14ac:dyDescent="0.4">
      <c r="B5" s="35"/>
      <c r="C5" s="35"/>
      <c r="D5" s="35"/>
      <c r="E5" s="35"/>
      <c r="F5" s="35"/>
      <c r="G5" s="35"/>
    </row>
    <row r="6" spans="2:7" x14ac:dyDescent="0.4">
      <c r="B6" s="30" t="s">
        <v>203</v>
      </c>
      <c r="C6" s="30" t="s">
        <v>204</v>
      </c>
      <c r="D6" s="35"/>
      <c r="E6" s="35"/>
      <c r="F6" s="63"/>
      <c r="G6" s="26" t="s">
        <v>365</v>
      </c>
    </row>
    <row r="7" spans="2:7" x14ac:dyDescent="0.4">
      <c r="B7" s="10">
        <f>DGET(B9:G40,F9,조건)</f>
        <v>2010</v>
      </c>
      <c r="C7" s="10">
        <f>DGET(B9:G40,G9,조건)</f>
        <v>5344000</v>
      </c>
      <c r="D7" s="35"/>
      <c r="E7" s="35"/>
      <c r="F7" s="63"/>
      <c r="G7" s="26" t="s">
        <v>83</v>
      </c>
    </row>
    <row r="8" spans="2:7" x14ac:dyDescent="0.4">
      <c r="B8" s="102">
        <f>DGET(B9:G40,5,조건)</f>
        <v>2010</v>
      </c>
      <c r="C8" s="102">
        <f>DGET(B9:G40,6,조건)</f>
        <v>5344000</v>
      </c>
      <c r="D8" s="35"/>
      <c r="E8" s="35"/>
      <c r="F8" s="35"/>
      <c r="G8" s="35"/>
    </row>
    <row r="9" spans="2:7" x14ac:dyDescent="0.4">
      <c r="B9" s="31" t="s">
        <v>205</v>
      </c>
      <c r="C9" s="31" t="s">
        <v>206</v>
      </c>
      <c r="D9" s="31" t="s">
        <v>207</v>
      </c>
      <c r="E9" s="31" t="s">
        <v>208</v>
      </c>
      <c r="F9" s="31" t="s">
        <v>203</v>
      </c>
      <c r="G9" s="31" t="s">
        <v>204</v>
      </c>
    </row>
    <row r="10" spans="2:7" x14ac:dyDescent="0.4">
      <c r="B10" s="32" t="s">
        <v>82</v>
      </c>
      <c r="C10" s="32" t="s">
        <v>83</v>
      </c>
      <c r="D10" s="32" t="s">
        <v>59</v>
      </c>
      <c r="E10" s="32" t="s">
        <v>134</v>
      </c>
      <c r="F10" s="33">
        <v>2010</v>
      </c>
      <c r="G10" s="33">
        <v>5344000</v>
      </c>
    </row>
    <row r="11" spans="2:7" x14ac:dyDescent="0.4">
      <c r="B11" s="32" t="s">
        <v>86</v>
      </c>
      <c r="C11" s="32" t="s">
        <v>87</v>
      </c>
      <c r="D11" s="32" t="s">
        <v>60</v>
      </c>
      <c r="E11" s="32" t="s">
        <v>135</v>
      </c>
      <c r="F11" s="33">
        <v>5116</v>
      </c>
      <c r="G11" s="33">
        <v>23276000</v>
      </c>
    </row>
    <row r="12" spans="2:7" x14ac:dyDescent="0.4">
      <c r="B12" s="32" t="s">
        <v>90</v>
      </c>
      <c r="C12" s="32" t="s">
        <v>91</v>
      </c>
      <c r="D12" s="32" t="s">
        <v>61</v>
      </c>
      <c r="E12" s="32" t="s">
        <v>136</v>
      </c>
      <c r="F12" s="33">
        <v>6834</v>
      </c>
      <c r="G12" s="33">
        <v>55708000</v>
      </c>
    </row>
    <row r="13" spans="2:7" x14ac:dyDescent="0.4">
      <c r="B13" s="32" t="s">
        <v>93</v>
      </c>
      <c r="C13" s="32" t="s">
        <v>94</v>
      </c>
      <c r="D13" s="32" t="s">
        <v>62</v>
      </c>
      <c r="E13" s="32" t="s">
        <v>137</v>
      </c>
      <c r="F13" s="33">
        <v>6753</v>
      </c>
      <c r="G13" s="33">
        <v>47148000</v>
      </c>
    </row>
    <row r="14" spans="2:7" x14ac:dyDescent="0.4">
      <c r="B14" s="32" t="s">
        <v>97</v>
      </c>
      <c r="C14" s="32" t="s">
        <v>98</v>
      </c>
      <c r="D14" s="32" t="s">
        <v>63</v>
      </c>
      <c r="E14" s="32" t="s">
        <v>136</v>
      </c>
      <c r="F14" s="33">
        <v>2818</v>
      </c>
      <c r="G14" s="33">
        <v>34249000</v>
      </c>
    </row>
    <row r="15" spans="2:7" x14ac:dyDescent="0.4">
      <c r="B15" s="32" t="s">
        <v>101</v>
      </c>
      <c r="C15" s="32" t="s">
        <v>102</v>
      </c>
      <c r="D15" s="32" t="s">
        <v>64</v>
      </c>
      <c r="E15" s="32" t="s">
        <v>136</v>
      </c>
      <c r="F15" s="33">
        <v>3153</v>
      </c>
      <c r="G15" s="33">
        <v>39500000</v>
      </c>
    </row>
    <row r="16" spans="2:7" x14ac:dyDescent="0.4">
      <c r="B16" s="32" t="s">
        <v>104</v>
      </c>
      <c r="C16" s="32" t="s">
        <v>105</v>
      </c>
      <c r="D16" s="32" t="s">
        <v>65</v>
      </c>
      <c r="E16" s="32" t="s">
        <v>136</v>
      </c>
      <c r="F16" s="33">
        <v>3844</v>
      </c>
      <c r="G16" s="33">
        <v>48348000</v>
      </c>
    </row>
    <row r="17" spans="2:7" x14ac:dyDescent="0.4">
      <c r="B17" s="32" t="s">
        <v>108</v>
      </c>
      <c r="C17" s="32" t="s">
        <v>109</v>
      </c>
      <c r="D17" s="32" t="s">
        <v>66</v>
      </c>
      <c r="E17" s="32" t="s">
        <v>136</v>
      </c>
      <c r="F17" s="33">
        <v>4573</v>
      </c>
      <c r="G17" s="33">
        <v>69436000</v>
      </c>
    </row>
    <row r="18" spans="2:7" x14ac:dyDescent="0.4">
      <c r="B18" s="32" t="s">
        <v>112</v>
      </c>
      <c r="C18" s="32" t="s">
        <v>113</v>
      </c>
      <c r="D18" s="32" t="s">
        <v>67</v>
      </c>
      <c r="E18" s="32" t="s">
        <v>134</v>
      </c>
      <c r="F18" s="33">
        <v>5751</v>
      </c>
      <c r="G18" s="33">
        <v>54570000</v>
      </c>
    </row>
    <row r="19" spans="2:7" x14ac:dyDescent="0.4">
      <c r="B19" s="32" t="s">
        <v>115</v>
      </c>
      <c r="C19" s="32" t="s">
        <v>116</v>
      </c>
      <c r="D19" s="32" t="s">
        <v>68</v>
      </c>
      <c r="E19" s="32" t="s">
        <v>138</v>
      </c>
      <c r="F19" s="33">
        <v>6646</v>
      </c>
      <c r="G19" s="33">
        <v>44453000</v>
      </c>
    </row>
    <row r="20" spans="2:7" x14ac:dyDescent="0.4">
      <c r="B20" s="32" t="s">
        <v>139</v>
      </c>
      <c r="C20" s="32" t="s">
        <v>140</v>
      </c>
      <c r="D20" s="32" t="s">
        <v>141</v>
      </c>
      <c r="E20" s="32" t="s">
        <v>134</v>
      </c>
      <c r="F20" s="33">
        <v>7582</v>
      </c>
      <c r="G20" s="33">
        <v>65256000</v>
      </c>
    </row>
    <row r="21" spans="2:7" x14ac:dyDescent="0.4">
      <c r="B21" s="32" t="s">
        <v>142</v>
      </c>
      <c r="C21" s="32" t="s">
        <v>143</v>
      </c>
      <c r="D21" s="32" t="s">
        <v>144</v>
      </c>
      <c r="E21" s="32" t="s">
        <v>136</v>
      </c>
      <c r="F21" s="33">
        <v>5313</v>
      </c>
      <c r="G21" s="33">
        <v>5411000</v>
      </c>
    </row>
    <row r="22" spans="2:7" x14ac:dyDescent="0.4">
      <c r="B22" s="32" t="s">
        <v>145</v>
      </c>
      <c r="C22" s="32" t="s">
        <v>146</v>
      </c>
      <c r="D22" s="32" t="s">
        <v>147</v>
      </c>
      <c r="E22" s="32" t="s">
        <v>136</v>
      </c>
      <c r="F22" s="33">
        <v>6822</v>
      </c>
      <c r="G22" s="33">
        <v>41232000</v>
      </c>
    </row>
    <row r="23" spans="2:7" x14ac:dyDescent="0.4">
      <c r="B23" s="32" t="s">
        <v>148</v>
      </c>
      <c r="C23" s="32" t="s">
        <v>149</v>
      </c>
      <c r="D23" s="32" t="s">
        <v>150</v>
      </c>
      <c r="E23" s="32" t="s">
        <v>136</v>
      </c>
      <c r="F23" s="33">
        <v>3689</v>
      </c>
      <c r="G23" s="33">
        <v>36240000</v>
      </c>
    </row>
    <row r="24" spans="2:7" x14ac:dyDescent="0.4">
      <c r="B24" s="32" t="s">
        <v>151</v>
      </c>
      <c r="C24" s="32" t="s">
        <v>152</v>
      </c>
      <c r="D24" s="32" t="s">
        <v>153</v>
      </c>
      <c r="E24" s="32" t="s">
        <v>136</v>
      </c>
      <c r="F24" s="33">
        <v>4693</v>
      </c>
      <c r="G24" s="33">
        <v>78625000</v>
      </c>
    </row>
    <row r="25" spans="2:7" x14ac:dyDescent="0.4">
      <c r="B25" s="32" t="s">
        <v>154</v>
      </c>
      <c r="C25" s="32" t="s">
        <v>155</v>
      </c>
      <c r="D25" s="32" t="s">
        <v>156</v>
      </c>
      <c r="E25" s="32" t="s">
        <v>138</v>
      </c>
      <c r="F25" s="33">
        <v>6328</v>
      </c>
      <c r="G25" s="33">
        <v>26590000</v>
      </c>
    </row>
    <row r="26" spans="2:7" x14ac:dyDescent="0.4">
      <c r="B26" s="32" t="s">
        <v>157</v>
      </c>
      <c r="C26" s="32" t="s">
        <v>158</v>
      </c>
      <c r="D26" s="32" t="s">
        <v>159</v>
      </c>
      <c r="E26" s="32" t="s">
        <v>136</v>
      </c>
      <c r="F26" s="33">
        <v>2057</v>
      </c>
      <c r="G26" s="33">
        <v>18011000</v>
      </c>
    </row>
    <row r="27" spans="2:7" x14ac:dyDescent="0.4">
      <c r="B27" s="32" t="s">
        <v>160</v>
      </c>
      <c r="C27" s="32" t="s">
        <v>161</v>
      </c>
      <c r="D27" s="32" t="s">
        <v>162</v>
      </c>
      <c r="E27" s="32" t="s">
        <v>136</v>
      </c>
      <c r="F27" s="33">
        <v>7138</v>
      </c>
      <c r="G27" s="33">
        <v>11498000</v>
      </c>
    </row>
    <row r="28" spans="2:7" x14ac:dyDescent="0.4">
      <c r="B28" s="32" t="s">
        <v>163</v>
      </c>
      <c r="C28" s="32" t="s">
        <v>164</v>
      </c>
      <c r="D28" s="32" t="s">
        <v>165</v>
      </c>
      <c r="E28" s="32" t="s">
        <v>166</v>
      </c>
      <c r="F28" s="33">
        <v>3269</v>
      </c>
      <c r="G28" s="33">
        <v>54240000</v>
      </c>
    </row>
    <row r="29" spans="2:7" x14ac:dyDescent="0.4">
      <c r="B29" s="32" t="s">
        <v>167</v>
      </c>
      <c r="C29" s="32" t="s">
        <v>168</v>
      </c>
      <c r="D29" s="32" t="s">
        <v>169</v>
      </c>
      <c r="E29" s="32" t="s">
        <v>134</v>
      </c>
      <c r="F29" s="33">
        <v>6224</v>
      </c>
      <c r="G29" s="33">
        <v>71259000</v>
      </c>
    </row>
    <row r="30" spans="2:7" x14ac:dyDescent="0.4">
      <c r="B30" s="32" t="s">
        <v>170</v>
      </c>
      <c r="C30" s="32" t="s">
        <v>171</v>
      </c>
      <c r="D30" s="32" t="s">
        <v>172</v>
      </c>
      <c r="E30" s="32" t="s">
        <v>136</v>
      </c>
      <c r="F30" s="33">
        <v>4290</v>
      </c>
      <c r="G30" s="33">
        <v>64744000</v>
      </c>
    </row>
    <row r="31" spans="2:7" x14ac:dyDescent="0.4">
      <c r="B31" s="32" t="s">
        <v>173</v>
      </c>
      <c r="C31" s="32" t="s">
        <v>174</v>
      </c>
      <c r="D31" s="32" t="s">
        <v>175</v>
      </c>
      <c r="E31" s="32" t="s">
        <v>134</v>
      </c>
      <c r="F31" s="33">
        <v>6503</v>
      </c>
      <c r="G31" s="33">
        <v>63932000</v>
      </c>
    </row>
    <row r="32" spans="2:7" x14ac:dyDescent="0.4">
      <c r="B32" s="32" t="s">
        <v>176</v>
      </c>
      <c r="C32" s="32" t="s">
        <v>177</v>
      </c>
      <c r="D32" s="32" t="s">
        <v>178</v>
      </c>
      <c r="E32" s="32" t="s">
        <v>137</v>
      </c>
      <c r="F32" s="33">
        <v>6623</v>
      </c>
      <c r="G32" s="33">
        <v>11499000</v>
      </c>
    </row>
    <row r="33" spans="2:7" x14ac:dyDescent="0.4">
      <c r="B33" s="32" t="s">
        <v>179</v>
      </c>
      <c r="C33" s="32" t="s">
        <v>180</v>
      </c>
      <c r="D33" s="32" t="s">
        <v>181</v>
      </c>
      <c r="E33" s="32" t="s">
        <v>136</v>
      </c>
      <c r="F33" s="33">
        <v>6706</v>
      </c>
      <c r="G33" s="33">
        <v>77767000</v>
      </c>
    </row>
    <row r="34" spans="2:7" x14ac:dyDescent="0.4">
      <c r="B34" s="32" t="s">
        <v>182</v>
      </c>
      <c r="C34" s="32" t="s">
        <v>183</v>
      </c>
      <c r="D34" s="32" t="s">
        <v>184</v>
      </c>
      <c r="E34" s="32" t="s">
        <v>134</v>
      </c>
      <c r="F34" s="33">
        <v>7169</v>
      </c>
      <c r="G34" s="33">
        <v>31642000</v>
      </c>
    </row>
    <row r="35" spans="2:7" x14ac:dyDescent="0.4">
      <c r="B35" s="32" t="s">
        <v>185</v>
      </c>
      <c r="C35" s="32" t="s">
        <v>186</v>
      </c>
      <c r="D35" s="32" t="s">
        <v>187</v>
      </c>
      <c r="E35" s="32" t="s">
        <v>136</v>
      </c>
      <c r="F35" s="33">
        <v>7905</v>
      </c>
      <c r="G35" s="33">
        <v>14912000</v>
      </c>
    </row>
    <row r="36" spans="2:7" x14ac:dyDescent="0.4">
      <c r="B36" s="32" t="s">
        <v>188</v>
      </c>
      <c r="C36" s="32" t="s">
        <v>189</v>
      </c>
      <c r="D36" s="32" t="s">
        <v>190</v>
      </c>
      <c r="E36" s="32" t="s">
        <v>136</v>
      </c>
      <c r="F36" s="33">
        <v>6822</v>
      </c>
      <c r="G36" s="33">
        <v>74354000</v>
      </c>
    </row>
    <row r="37" spans="2:7" x14ac:dyDescent="0.4">
      <c r="B37" s="32" t="s">
        <v>191</v>
      </c>
      <c r="C37" s="32" t="s">
        <v>192</v>
      </c>
      <c r="D37" s="32" t="s">
        <v>193</v>
      </c>
      <c r="E37" s="32" t="s">
        <v>134</v>
      </c>
      <c r="F37" s="33">
        <v>2088</v>
      </c>
      <c r="G37" s="33">
        <v>46434000</v>
      </c>
    </row>
    <row r="38" spans="2:7" x14ac:dyDescent="0.4">
      <c r="B38" s="32" t="s">
        <v>194</v>
      </c>
      <c r="C38" s="32" t="s">
        <v>195</v>
      </c>
      <c r="D38" s="32" t="s">
        <v>62</v>
      </c>
      <c r="E38" s="32" t="s">
        <v>134</v>
      </c>
      <c r="F38" s="33">
        <v>6190</v>
      </c>
      <c r="G38" s="33">
        <v>60234000</v>
      </c>
    </row>
    <row r="39" spans="2:7" x14ac:dyDescent="0.4">
      <c r="B39" s="32" t="s">
        <v>196</v>
      </c>
      <c r="C39" s="32" t="s">
        <v>197</v>
      </c>
      <c r="D39" s="32" t="s">
        <v>198</v>
      </c>
      <c r="E39" s="32" t="s">
        <v>136</v>
      </c>
      <c r="F39" s="33">
        <v>5915</v>
      </c>
      <c r="G39" s="33">
        <v>38408000</v>
      </c>
    </row>
    <row r="40" spans="2:7" x14ac:dyDescent="0.4">
      <c r="B40" s="32" t="s">
        <v>199</v>
      </c>
      <c r="C40" s="32" t="s">
        <v>200</v>
      </c>
      <c r="D40" s="32" t="s">
        <v>201</v>
      </c>
      <c r="E40" s="32" t="s">
        <v>134</v>
      </c>
      <c r="F40" s="33">
        <v>5297</v>
      </c>
      <c r="G40" s="33">
        <v>31554000</v>
      </c>
    </row>
  </sheetData>
  <phoneticPr fontId="2" type="noConversion"/>
  <dataValidations count="1">
    <dataValidation type="list" allowBlank="1" showInputMessage="1" showErrorMessage="1" sqref="G7" xr:uid="{00000000-0002-0000-1900-000000000000}">
      <formula1>$C$10:$C$40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70C0"/>
  </sheetPr>
  <dimension ref="B2:G40"/>
  <sheetViews>
    <sheetView workbookViewId="0">
      <selection activeCell="L23" sqref="L23"/>
    </sheetView>
  </sheetViews>
  <sheetFormatPr defaultColWidth="9" defaultRowHeight="17.399999999999999" x14ac:dyDescent="0.4"/>
  <cols>
    <col min="1" max="1" width="9" style="34"/>
    <col min="2" max="2" width="14" style="34" customWidth="1"/>
    <col min="3" max="3" width="10.59765625" style="34" customWidth="1"/>
    <col min="4" max="4" width="22" style="34" customWidth="1"/>
    <col min="5" max="5" width="10.19921875" style="34" customWidth="1"/>
    <col min="6" max="6" width="8.59765625" style="34" customWidth="1"/>
    <col min="7" max="7" width="12.19921875" style="34" customWidth="1"/>
    <col min="8" max="16384" width="9" style="34"/>
  </cols>
  <sheetData>
    <row r="2" spans="2:7" x14ac:dyDescent="0.4">
      <c r="B2" s="37" t="s">
        <v>369</v>
      </c>
      <c r="C2" s="35"/>
      <c r="D2" s="35"/>
      <c r="E2" s="35"/>
      <c r="F2" s="35"/>
      <c r="G2" s="35"/>
    </row>
    <row r="3" spans="2:7" x14ac:dyDescent="0.4">
      <c r="B3" s="35"/>
      <c r="C3" s="35"/>
      <c r="D3" s="35"/>
      <c r="E3" s="35"/>
      <c r="F3" s="35"/>
      <c r="G3" s="35"/>
    </row>
    <row r="4" spans="2:7" x14ac:dyDescent="0.4">
      <c r="B4" s="64" t="s">
        <v>370</v>
      </c>
      <c r="C4" s="35"/>
      <c r="D4" s="35"/>
      <c r="E4" s="63"/>
      <c r="F4" s="64" t="s">
        <v>371</v>
      </c>
      <c r="G4" s="64" t="s">
        <v>372</v>
      </c>
    </row>
    <row r="5" spans="2:7" x14ac:dyDescent="0.4">
      <c r="B5" s="65">
        <v>109</v>
      </c>
      <c r="D5" s="35"/>
      <c r="E5" s="63"/>
      <c r="F5" s="66">
        <f>SUBTOTAL(B5,수량)</f>
        <v>823</v>
      </c>
      <c r="G5" s="66">
        <f>SUBTOTAL(109,금액)</f>
        <v>15601000</v>
      </c>
    </row>
    <row r="6" spans="2:7" x14ac:dyDescent="0.4">
      <c r="B6" s="35"/>
      <c r="C6" s="35"/>
      <c r="D6" s="35"/>
      <c r="E6" s="35"/>
      <c r="F6" s="35"/>
      <c r="G6" s="35"/>
    </row>
    <row r="7" spans="2:7" x14ac:dyDescent="0.4">
      <c r="B7" s="67" t="s">
        <v>373</v>
      </c>
      <c r="C7" s="67" t="s">
        <v>374</v>
      </c>
      <c r="D7" s="67" t="s">
        <v>45</v>
      </c>
      <c r="E7" s="67" t="s">
        <v>375</v>
      </c>
      <c r="F7" s="67" t="s">
        <v>366</v>
      </c>
      <c r="G7" s="67" t="s">
        <v>367</v>
      </c>
    </row>
    <row r="8" spans="2:7" x14ac:dyDescent="0.4">
      <c r="B8" s="68" t="s">
        <v>189</v>
      </c>
      <c r="C8" s="32" t="s">
        <v>376</v>
      </c>
      <c r="D8" s="68" t="s">
        <v>377</v>
      </c>
      <c r="E8" s="33">
        <v>65000</v>
      </c>
      <c r="F8" s="33">
        <v>12</v>
      </c>
      <c r="G8" s="33">
        <f t="shared" ref="G8:G37" si="0">E8*F8</f>
        <v>780000</v>
      </c>
    </row>
    <row r="9" spans="2:7" x14ac:dyDescent="0.4">
      <c r="B9" s="68" t="s">
        <v>378</v>
      </c>
      <c r="C9" s="32" t="s">
        <v>376</v>
      </c>
      <c r="D9" s="68" t="s">
        <v>377</v>
      </c>
      <c r="E9" s="33">
        <v>65000</v>
      </c>
      <c r="F9" s="33">
        <v>28</v>
      </c>
      <c r="G9" s="33">
        <f t="shared" si="0"/>
        <v>1820000</v>
      </c>
    </row>
    <row r="10" spans="2:7" x14ac:dyDescent="0.4">
      <c r="B10" s="68" t="s">
        <v>94</v>
      </c>
      <c r="C10" s="32" t="s">
        <v>379</v>
      </c>
      <c r="D10" s="68" t="s">
        <v>380</v>
      </c>
      <c r="E10" s="33">
        <v>13000</v>
      </c>
      <c r="F10" s="33">
        <v>15</v>
      </c>
      <c r="G10" s="33">
        <f t="shared" si="0"/>
        <v>195000</v>
      </c>
    </row>
    <row r="11" spans="2:7" x14ac:dyDescent="0.4">
      <c r="B11" s="68" t="s">
        <v>381</v>
      </c>
      <c r="C11" s="32" t="s">
        <v>382</v>
      </c>
      <c r="D11" s="68" t="s">
        <v>383</v>
      </c>
      <c r="E11" s="33">
        <v>10000</v>
      </c>
      <c r="F11" s="33">
        <v>8</v>
      </c>
      <c r="G11" s="33">
        <f t="shared" si="0"/>
        <v>80000</v>
      </c>
    </row>
    <row r="12" spans="2:7" x14ac:dyDescent="0.4">
      <c r="B12" s="68" t="s">
        <v>384</v>
      </c>
      <c r="C12" s="32" t="s">
        <v>379</v>
      </c>
      <c r="D12" s="68" t="s">
        <v>383</v>
      </c>
      <c r="E12" s="33">
        <v>10000</v>
      </c>
      <c r="F12" s="33">
        <v>60</v>
      </c>
      <c r="G12" s="33">
        <f t="shared" si="0"/>
        <v>600000</v>
      </c>
    </row>
    <row r="13" spans="2:7" x14ac:dyDescent="0.4">
      <c r="B13" s="68" t="s">
        <v>385</v>
      </c>
      <c r="C13" s="32" t="s">
        <v>379</v>
      </c>
      <c r="D13" s="68" t="s">
        <v>386</v>
      </c>
      <c r="E13" s="33">
        <v>39000</v>
      </c>
      <c r="F13" s="33">
        <v>20</v>
      </c>
      <c r="G13" s="33">
        <f t="shared" si="0"/>
        <v>780000</v>
      </c>
    </row>
    <row r="14" spans="2:7" x14ac:dyDescent="0.4">
      <c r="B14" s="68" t="s">
        <v>387</v>
      </c>
      <c r="C14" s="32" t="s">
        <v>382</v>
      </c>
      <c r="D14" s="68" t="s">
        <v>388</v>
      </c>
      <c r="E14" s="33">
        <v>11000</v>
      </c>
      <c r="F14" s="33">
        <v>7</v>
      </c>
      <c r="G14" s="33">
        <f t="shared" si="0"/>
        <v>77000</v>
      </c>
    </row>
    <row r="15" spans="2:7" x14ac:dyDescent="0.4">
      <c r="B15" s="68" t="s">
        <v>387</v>
      </c>
      <c r="C15" s="32" t="s">
        <v>382</v>
      </c>
      <c r="D15" s="68" t="s">
        <v>389</v>
      </c>
      <c r="E15" s="33">
        <v>25000</v>
      </c>
      <c r="F15" s="33">
        <v>70</v>
      </c>
      <c r="G15" s="33">
        <f t="shared" si="0"/>
        <v>1750000</v>
      </c>
    </row>
    <row r="16" spans="2:7" x14ac:dyDescent="0.4">
      <c r="B16" s="68" t="s">
        <v>390</v>
      </c>
      <c r="C16" s="32" t="s">
        <v>382</v>
      </c>
      <c r="D16" s="68" t="s">
        <v>386</v>
      </c>
      <c r="E16" s="33">
        <v>39000</v>
      </c>
      <c r="F16" s="33">
        <v>10</v>
      </c>
      <c r="G16" s="33">
        <f t="shared" si="0"/>
        <v>390000</v>
      </c>
    </row>
    <row r="17" spans="2:7" x14ac:dyDescent="0.4">
      <c r="B17" s="68" t="s">
        <v>164</v>
      </c>
      <c r="C17" s="32" t="s">
        <v>376</v>
      </c>
      <c r="D17" s="68" t="s">
        <v>391</v>
      </c>
      <c r="E17" s="33">
        <v>8000</v>
      </c>
      <c r="F17" s="33">
        <v>10</v>
      </c>
      <c r="G17" s="33">
        <f t="shared" si="0"/>
        <v>80000</v>
      </c>
    </row>
    <row r="18" spans="2:7" x14ac:dyDescent="0.4">
      <c r="B18" s="68" t="s">
        <v>392</v>
      </c>
      <c r="C18" s="32" t="s">
        <v>382</v>
      </c>
      <c r="D18" s="68" t="s">
        <v>393</v>
      </c>
      <c r="E18" s="33">
        <v>16000</v>
      </c>
      <c r="F18" s="33">
        <v>30</v>
      </c>
      <c r="G18" s="33">
        <f t="shared" si="0"/>
        <v>480000</v>
      </c>
    </row>
    <row r="19" spans="2:7" x14ac:dyDescent="0.4">
      <c r="B19" s="68" t="s">
        <v>368</v>
      </c>
      <c r="C19" s="32" t="s">
        <v>379</v>
      </c>
      <c r="D19" s="68" t="s">
        <v>394</v>
      </c>
      <c r="E19" s="33">
        <v>14000</v>
      </c>
      <c r="F19" s="33">
        <v>21</v>
      </c>
      <c r="G19" s="33">
        <f t="shared" si="0"/>
        <v>294000</v>
      </c>
    </row>
    <row r="20" spans="2:7" x14ac:dyDescent="0.4">
      <c r="B20" s="68" t="s">
        <v>395</v>
      </c>
      <c r="C20" s="32" t="s">
        <v>396</v>
      </c>
      <c r="D20" s="68" t="s">
        <v>389</v>
      </c>
      <c r="E20" s="33">
        <v>25000</v>
      </c>
      <c r="F20" s="33">
        <v>30</v>
      </c>
      <c r="G20" s="33">
        <f t="shared" si="0"/>
        <v>750000</v>
      </c>
    </row>
    <row r="21" spans="2:7" x14ac:dyDescent="0.4">
      <c r="B21" s="68" t="s">
        <v>368</v>
      </c>
      <c r="C21" s="32" t="s">
        <v>379</v>
      </c>
      <c r="D21" s="68" t="s">
        <v>397</v>
      </c>
      <c r="E21" s="33">
        <v>10000</v>
      </c>
      <c r="F21" s="33">
        <v>70</v>
      </c>
      <c r="G21" s="33">
        <f t="shared" si="0"/>
        <v>700000</v>
      </c>
    </row>
    <row r="22" spans="2:7" x14ac:dyDescent="0.4">
      <c r="B22" s="68" t="s">
        <v>395</v>
      </c>
      <c r="C22" s="32" t="s">
        <v>396</v>
      </c>
      <c r="D22" s="68" t="s">
        <v>393</v>
      </c>
      <c r="E22" s="33">
        <v>16000</v>
      </c>
      <c r="F22" s="33">
        <v>30</v>
      </c>
      <c r="G22" s="33">
        <f t="shared" si="0"/>
        <v>480000</v>
      </c>
    </row>
    <row r="23" spans="2:7" x14ac:dyDescent="0.4">
      <c r="B23" s="68" t="s">
        <v>398</v>
      </c>
      <c r="C23" s="32" t="s">
        <v>379</v>
      </c>
      <c r="D23" s="68" t="s">
        <v>386</v>
      </c>
      <c r="E23" s="33">
        <v>39000</v>
      </c>
      <c r="F23" s="33">
        <v>35</v>
      </c>
      <c r="G23" s="33">
        <f t="shared" si="0"/>
        <v>1365000</v>
      </c>
    </row>
    <row r="24" spans="2:7" x14ac:dyDescent="0.4">
      <c r="B24" s="68" t="s">
        <v>399</v>
      </c>
      <c r="C24" s="32" t="s">
        <v>376</v>
      </c>
      <c r="D24" s="68" t="s">
        <v>391</v>
      </c>
      <c r="E24" s="33">
        <v>8000</v>
      </c>
      <c r="F24" s="33">
        <v>12</v>
      </c>
      <c r="G24" s="33">
        <f t="shared" si="0"/>
        <v>96000</v>
      </c>
    </row>
    <row r="25" spans="2:7" x14ac:dyDescent="0.4">
      <c r="B25" s="68" t="s">
        <v>400</v>
      </c>
      <c r="C25" s="32" t="s">
        <v>396</v>
      </c>
      <c r="D25" s="68" t="s">
        <v>401</v>
      </c>
      <c r="E25" s="33">
        <v>7000</v>
      </c>
      <c r="F25" s="33">
        <v>18</v>
      </c>
      <c r="G25" s="33">
        <f t="shared" si="0"/>
        <v>126000</v>
      </c>
    </row>
    <row r="26" spans="2:7" x14ac:dyDescent="0.4">
      <c r="B26" s="68" t="s">
        <v>402</v>
      </c>
      <c r="C26" s="32" t="s">
        <v>376</v>
      </c>
      <c r="D26" s="68" t="s">
        <v>386</v>
      </c>
      <c r="E26" s="33">
        <v>39000</v>
      </c>
      <c r="F26" s="33">
        <v>40</v>
      </c>
      <c r="G26" s="33">
        <f t="shared" si="0"/>
        <v>1560000</v>
      </c>
    </row>
    <row r="27" spans="2:7" x14ac:dyDescent="0.4">
      <c r="B27" s="68" t="s">
        <v>403</v>
      </c>
      <c r="C27" s="32" t="s">
        <v>379</v>
      </c>
      <c r="D27" s="68" t="s">
        <v>401</v>
      </c>
      <c r="E27" s="33">
        <v>7000</v>
      </c>
      <c r="F27" s="33">
        <v>20</v>
      </c>
      <c r="G27" s="33">
        <f t="shared" si="0"/>
        <v>140000</v>
      </c>
    </row>
    <row r="28" spans="2:7" x14ac:dyDescent="0.4">
      <c r="B28" s="68" t="s">
        <v>368</v>
      </c>
      <c r="C28" s="32" t="s">
        <v>379</v>
      </c>
      <c r="D28" s="68" t="s">
        <v>391</v>
      </c>
      <c r="E28" s="33">
        <v>8000</v>
      </c>
      <c r="F28" s="33">
        <v>50</v>
      </c>
      <c r="G28" s="33">
        <f t="shared" si="0"/>
        <v>400000</v>
      </c>
    </row>
    <row r="29" spans="2:7" x14ac:dyDescent="0.4">
      <c r="B29" s="68" t="s">
        <v>385</v>
      </c>
      <c r="C29" s="32" t="s">
        <v>379</v>
      </c>
      <c r="D29" s="68" t="s">
        <v>404</v>
      </c>
      <c r="E29" s="33">
        <v>8000</v>
      </c>
      <c r="F29" s="33">
        <v>30</v>
      </c>
      <c r="G29" s="33">
        <f t="shared" si="0"/>
        <v>240000</v>
      </c>
    </row>
    <row r="30" spans="2:7" x14ac:dyDescent="0.4">
      <c r="B30" s="68" t="s">
        <v>405</v>
      </c>
      <c r="C30" s="32" t="s">
        <v>379</v>
      </c>
      <c r="D30" s="68" t="s">
        <v>383</v>
      </c>
      <c r="E30" s="33">
        <v>10000</v>
      </c>
      <c r="F30" s="33">
        <v>36</v>
      </c>
      <c r="G30" s="33">
        <f t="shared" si="0"/>
        <v>360000</v>
      </c>
    </row>
    <row r="31" spans="2:7" x14ac:dyDescent="0.4">
      <c r="B31" s="68" t="s">
        <v>381</v>
      </c>
      <c r="C31" s="32" t="s">
        <v>376</v>
      </c>
      <c r="D31" s="68" t="s">
        <v>389</v>
      </c>
      <c r="E31" s="33">
        <v>25000</v>
      </c>
      <c r="F31" s="33">
        <v>10</v>
      </c>
      <c r="G31" s="33">
        <f t="shared" si="0"/>
        <v>250000</v>
      </c>
    </row>
    <row r="32" spans="2:7" x14ac:dyDescent="0.4">
      <c r="B32" s="68" t="s">
        <v>177</v>
      </c>
      <c r="C32" s="32" t="s">
        <v>379</v>
      </c>
      <c r="D32" s="68" t="s">
        <v>404</v>
      </c>
      <c r="E32" s="33">
        <v>8000</v>
      </c>
      <c r="F32" s="33">
        <v>55</v>
      </c>
      <c r="G32" s="33">
        <f t="shared" si="0"/>
        <v>440000</v>
      </c>
    </row>
    <row r="33" spans="2:7" x14ac:dyDescent="0.4">
      <c r="B33" s="68" t="s">
        <v>189</v>
      </c>
      <c r="C33" s="32" t="s">
        <v>376</v>
      </c>
      <c r="D33" s="68" t="s">
        <v>391</v>
      </c>
      <c r="E33" s="33">
        <v>8000</v>
      </c>
      <c r="F33" s="33">
        <v>30</v>
      </c>
      <c r="G33" s="33">
        <f t="shared" si="0"/>
        <v>240000</v>
      </c>
    </row>
    <row r="34" spans="2:7" x14ac:dyDescent="0.4">
      <c r="B34" s="68" t="s">
        <v>406</v>
      </c>
      <c r="C34" s="32" t="s">
        <v>396</v>
      </c>
      <c r="D34" s="68" t="s">
        <v>389</v>
      </c>
      <c r="E34" s="33">
        <v>25000</v>
      </c>
      <c r="F34" s="33">
        <v>2</v>
      </c>
      <c r="G34" s="33">
        <f t="shared" si="0"/>
        <v>50000</v>
      </c>
    </row>
    <row r="35" spans="2:7" x14ac:dyDescent="0.4">
      <c r="B35" s="68" t="s">
        <v>407</v>
      </c>
      <c r="C35" s="32" t="s">
        <v>376</v>
      </c>
      <c r="D35" s="68" t="s">
        <v>383</v>
      </c>
      <c r="E35" s="33">
        <v>10000</v>
      </c>
      <c r="F35" s="33">
        <v>30</v>
      </c>
      <c r="G35" s="33">
        <f t="shared" si="0"/>
        <v>300000</v>
      </c>
    </row>
    <row r="36" spans="2:7" x14ac:dyDescent="0.4">
      <c r="B36" s="68" t="s">
        <v>87</v>
      </c>
      <c r="C36" s="32" t="s">
        <v>379</v>
      </c>
      <c r="D36" s="68" t="s">
        <v>401</v>
      </c>
      <c r="E36" s="33">
        <v>7000</v>
      </c>
      <c r="F36" s="33">
        <v>4</v>
      </c>
      <c r="G36" s="33">
        <f t="shared" si="0"/>
        <v>28000</v>
      </c>
    </row>
    <row r="37" spans="2:7" x14ac:dyDescent="0.4">
      <c r="B37" s="68" t="s">
        <v>87</v>
      </c>
      <c r="C37" s="32" t="s">
        <v>379</v>
      </c>
      <c r="D37" s="68" t="s">
        <v>389</v>
      </c>
      <c r="E37" s="33">
        <v>25000</v>
      </c>
      <c r="F37" s="33">
        <v>30</v>
      </c>
      <c r="G37" s="33">
        <f t="shared" si="0"/>
        <v>750000</v>
      </c>
    </row>
    <row r="39" spans="2:7" x14ac:dyDescent="0.4">
      <c r="B39" s="36" t="s">
        <v>445</v>
      </c>
    </row>
    <row r="40" spans="2:7" x14ac:dyDescent="0.4">
      <c r="B40" s="36" t="s">
        <v>446</v>
      </c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70C0"/>
  </sheetPr>
  <dimension ref="B2:M29"/>
  <sheetViews>
    <sheetView workbookViewId="0">
      <selection activeCell="J5" sqref="J5"/>
    </sheetView>
  </sheetViews>
  <sheetFormatPr defaultColWidth="9" defaultRowHeight="17.399999999999999" x14ac:dyDescent="0.4"/>
  <cols>
    <col min="1" max="7" width="9" style="34"/>
    <col min="8" max="8" width="6.5" style="34" customWidth="1"/>
    <col min="9" max="9" width="4.59765625" style="34" customWidth="1"/>
    <col min="10" max="16384" width="9" style="34"/>
  </cols>
  <sheetData>
    <row r="2" spans="2:13" x14ac:dyDescent="0.4">
      <c r="B2" s="36" t="s">
        <v>413</v>
      </c>
    </row>
    <row r="4" spans="2:13" x14ac:dyDescent="0.4">
      <c r="B4" s="19" t="s">
        <v>414</v>
      </c>
      <c r="C4" s="19" t="s">
        <v>415</v>
      </c>
      <c r="D4" s="19" t="s">
        <v>416</v>
      </c>
      <c r="E4" s="19" t="s">
        <v>417</v>
      </c>
      <c r="F4" s="19" t="s">
        <v>418</v>
      </c>
      <c r="H4" s="223" t="s">
        <v>419</v>
      </c>
      <c r="I4" s="224"/>
      <c r="J4" s="19" t="s">
        <v>420</v>
      </c>
    </row>
    <row r="5" spans="2:13" x14ac:dyDescent="0.4">
      <c r="B5" s="2" t="s">
        <v>421</v>
      </c>
      <c r="C5" s="2">
        <v>88</v>
      </c>
      <c r="D5" s="2">
        <v>95</v>
      </c>
      <c r="E5" s="2">
        <v>79</v>
      </c>
      <c r="F5" s="71">
        <f>ROUND(AVERAGE(C5:E5),0)</f>
        <v>87</v>
      </c>
      <c r="H5" s="73">
        <v>0</v>
      </c>
      <c r="I5" s="74">
        <v>59</v>
      </c>
      <c r="J5" s="72">
        <f>FREQUENCY(F5:F29,H5:I5)</f>
        <v>0</v>
      </c>
      <c r="L5" s="34">
        <v>0</v>
      </c>
      <c r="M5" s="34">
        <v>59</v>
      </c>
    </row>
    <row r="6" spans="2:13" x14ac:dyDescent="0.4">
      <c r="B6" s="2" t="s">
        <v>422</v>
      </c>
      <c r="C6" s="2">
        <v>78</v>
      </c>
      <c r="D6" s="2">
        <v>94</v>
      </c>
      <c r="E6" s="2">
        <v>83</v>
      </c>
      <c r="F6" s="71">
        <f t="shared" ref="F6:F29" si="0">ROUND(AVERAGE(C6:E6),0)</f>
        <v>85</v>
      </c>
      <c r="H6" s="73">
        <v>60</v>
      </c>
      <c r="I6" s="74">
        <v>69</v>
      </c>
      <c r="J6" s="72"/>
      <c r="L6" s="34">
        <v>60</v>
      </c>
      <c r="M6" s="34">
        <v>69</v>
      </c>
    </row>
    <row r="7" spans="2:13" x14ac:dyDescent="0.4">
      <c r="B7" s="2" t="s">
        <v>423</v>
      </c>
      <c r="C7" s="2">
        <v>96</v>
      </c>
      <c r="D7" s="2">
        <v>68</v>
      </c>
      <c r="E7" s="2">
        <v>59</v>
      </c>
      <c r="F7" s="71">
        <f t="shared" si="0"/>
        <v>74</v>
      </c>
      <c r="H7" s="73">
        <v>70</v>
      </c>
      <c r="I7" s="74">
        <v>79</v>
      </c>
      <c r="J7" s="72"/>
      <c r="L7" s="34">
        <v>70</v>
      </c>
      <c r="M7" s="34">
        <v>79</v>
      </c>
    </row>
    <row r="8" spans="2:13" x14ac:dyDescent="0.4">
      <c r="B8" s="2" t="s">
        <v>424</v>
      </c>
      <c r="C8" s="2">
        <v>81</v>
      </c>
      <c r="D8" s="2">
        <v>53</v>
      </c>
      <c r="E8" s="2">
        <v>68</v>
      </c>
      <c r="F8" s="71">
        <f t="shared" si="0"/>
        <v>67</v>
      </c>
      <c r="H8" s="73">
        <v>80</v>
      </c>
      <c r="I8" s="74">
        <v>89</v>
      </c>
      <c r="J8" s="72"/>
      <c r="L8" s="34">
        <v>80</v>
      </c>
      <c r="M8" s="34">
        <v>89</v>
      </c>
    </row>
    <row r="9" spans="2:13" x14ac:dyDescent="0.4">
      <c r="B9" s="2" t="s">
        <v>329</v>
      </c>
      <c r="C9" s="2">
        <v>91</v>
      </c>
      <c r="D9" s="2">
        <v>90</v>
      </c>
      <c r="E9" s="2">
        <v>90</v>
      </c>
      <c r="F9" s="71">
        <f t="shared" si="0"/>
        <v>90</v>
      </c>
      <c r="H9" s="73">
        <v>90</v>
      </c>
      <c r="I9" s="74">
        <v>100</v>
      </c>
      <c r="J9" s="72"/>
      <c r="L9" s="34">
        <v>90</v>
      </c>
      <c r="M9" s="34">
        <v>100</v>
      </c>
    </row>
    <row r="10" spans="2:13" x14ac:dyDescent="0.4">
      <c r="B10" s="2" t="s">
        <v>425</v>
      </c>
      <c r="C10" s="2">
        <v>70</v>
      </c>
      <c r="D10" s="2">
        <v>74</v>
      </c>
      <c r="E10" s="2">
        <v>75</v>
      </c>
      <c r="F10" s="71">
        <f t="shared" si="0"/>
        <v>73</v>
      </c>
    </row>
    <row r="11" spans="2:13" x14ac:dyDescent="0.4">
      <c r="B11" s="2" t="s">
        <v>426</v>
      </c>
      <c r="C11" s="2">
        <v>66</v>
      </c>
      <c r="D11" s="2">
        <v>99</v>
      </c>
      <c r="E11" s="2">
        <v>91</v>
      </c>
      <c r="F11" s="71">
        <f t="shared" si="0"/>
        <v>85</v>
      </c>
    </row>
    <row r="12" spans="2:13" x14ac:dyDescent="0.4">
      <c r="B12" s="2" t="s">
        <v>427</v>
      </c>
      <c r="C12" s="2">
        <v>65</v>
      </c>
      <c r="D12" s="2">
        <v>58</v>
      </c>
      <c r="E12" s="2">
        <v>97</v>
      </c>
      <c r="F12" s="71">
        <f t="shared" si="0"/>
        <v>73</v>
      </c>
    </row>
    <row r="13" spans="2:13" x14ac:dyDescent="0.4">
      <c r="B13" s="2" t="s">
        <v>428</v>
      </c>
      <c r="C13" s="2">
        <v>70</v>
      </c>
      <c r="D13" s="2">
        <v>70</v>
      </c>
      <c r="E13" s="2">
        <v>56</v>
      </c>
      <c r="F13" s="71">
        <f t="shared" si="0"/>
        <v>65</v>
      </c>
    </row>
    <row r="14" spans="2:13" x14ac:dyDescent="0.4">
      <c r="B14" s="2" t="s">
        <v>429</v>
      </c>
      <c r="C14" s="2">
        <v>87</v>
      </c>
      <c r="D14" s="2">
        <v>73</v>
      </c>
      <c r="E14" s="2">
        <v>61</v>
      </c>
      <c r="F14" s="71">
        <f t="shared" si="0"/>
        <v>74</v>
      </c>
    </row>
    <row r="15" spans="2:13" x14ac:dyDescent="0.4">
      <c r="B15" s="2" t="s">
        <v>430</v>
      </c>
      <c r="C15" s="2">
        <v>95</v>
      </c>
      <c r="D15" s="2">
        <v>90</v>
      </c>
      <c r="E15" s="2">
        <v>92</v>
      </c>
      <c r="F15" s="71">
        <f t="shared" si="0"/>
        <v>92</v>
      </c>
    </row>
    <row r="16" spans="2:13" x14ac:dyDescent="0.4">
      <c r="B16" s="2" t="s">
        <v>431</v>
      </c>
      <c r="C16" s="2">
        <v>67</v>
      </c>
      <c r="D16" s="2">
        <v>84</v>
      </c>
      <c r="E16" s="2">
        <v>68</v>
      </c>
      <c r="F16" s="71">
        <f t="shared" si="0"/>
        <v>73</v>
      </c>
    </row>
    <row r="17" spans="2:6" x14ac:dyDescent="0.4">
      <c r="B17" s="2" t="s">
        <v>432</v>
      </c>
      <c r="C17" s="2">
        <v>90</v>
      </c>
      <c r="D17" s="2">
        <v>57</v>
      </c>
      <c r="E17" s="2">
        <v>66</v>
      </c>
      <c r="F17" s="71">
        <f t="shared" si="0"/>
        <v>71</v>
      </c>
    </row>
    <row r="18" spans="2:6" x14ac:dyDescent="0.4">
      <c r="B18" s="2" t="s">
        <v>433</v>
      </c>
      <c r="C18" s="2">
        <v>95</v>
      </c>
      <c r="D18" s="2">
        <v>77</v>
      </c>
      <c r="E18" s="2">
        <v>69</v>
      </c>
      <c r="F18" s="71">
        <f t="shared" si="0"/>
        <v>80</v>
      </c>
    </row>
    <row r="19" spans="2:6" x14ac:dyDescent="0.4">
      <c r="B19" s="2" t="s">
        <v>434</v>
      </c>
      <c r="C19" s="2">
        <v>45</v>
      </c>
      <c r="D19" s="2">
        <v>55</v>
      </c>
      <c r="E19" s="2">
        <v>52</v>
      </c>
      <c r="F19" s="71">
        <f t="shared" si="0"/>
        <v>51</v>
      </c>
    </row>
    <row r="20" spans="2:6" x14ac:dyDescent="0.4">
      <c r="B20" s="2" t="s">
        <v>435</v>
      </c>
      <c r="C20" s="2">
        <v>91</v>
      </c>
      <c r="D20" s="2">
        <v>88</v>
      </c>
      <c r="E20" s="2">
        <v>52</v>
      </c>
      <c r="F20" s="71">
        <f t="shared" si="0"/>
        <v>77</v>
      </c>
    </row>
    <row r="21" spans="2:6" x14ac:dyDescent="0.4">
      <c r="B21" s="2" t="s">
        <v>436</v>
      </c>
      <c r="C21" s="2">
        <v>79</v>
      </c>
      <c r="D21" s="2">
        <v>54</v>
      </c>
      <c r="E21" s="2">
        <v>81</v>
      </c>
      <c r="F21" s="71">
        <f t="shared" si="0"/>
        <v>71</v>
      </c>
    </row>
    <row r="22" spans="2:6" x14ac:dyDescent="0.4">
      <c r="B22" s="2" t="s">
        <v>437</v>
      </c>
      <c r="C22" s="2">
        <v>85</v>
      </c>
      <c r="D22" s="2">
        <v>91</v>
      </c>
      <c r="E22" s="2">
        <v>71</v>
      </c>
      <c r="F22" s="71">
        <f t="shared" si="0"/>
        <v>82</v>
      </c>
    </row>
    <row r="23" spans="2:6" x14ac:dyDescent="0.4">
      <c r="B23" s="2" t="s">
        <v>438</v>
      </c>
      <c r="C23" s="2">
        <v>97</v>
      </c>
      <c r="D23" s="2">
        <v>72</v>
      </c>
      <c r="E23" s="2">
        <v>87</v>
      </c>
      <c r="F23" s="71">
        <f t="shared" si="0"/>
        <v>85</v>
      </c>
    </row>
    <row r="24" spans="2:6" x14ac:dyDescent="0.4">
      <c r="B24" s="2" t="s">
        <v>439</v>
      </c>
      <c r="C24" s="2">
        <v>57</v>
      </c>
      <c r="D24" s="2">
        <v>67</v>
      </c>
      <c r="E24" s="2">
        <v>85</v>
      </c>
      <c r="F24" s="71">
        <f t="shared" si="0"/>
        <v>70</v>
      </c>
    </row>
    <row r="25" spans="2:6" x14ac:dyDescent="0.4">
      <c r="B25" s="2" t="s">
        <v>440</v>
      </c>
      <c r="C25" s="2">
        <v>85</v>
      </c>
      <c r="D25" s="2">
        <v>94</v>
      </c>
      <c r="E25" s="2">
        <v>80</v>
      </c>
      <c r="F25" s="71">
        <f t="shared" si="0"/>
        <v>86</v>
      </c>
    </row>
    <row r="26" spans="2:6" x14ac:dyDescent="0.4">
      <c r="B26" s="2" t="s">
        <v>441</v>
      </c>
      <c r="C26" s="2">
        <v>57</v>
      </c>
      <c r="D26" s="2">
        <v>93</v>
      </c>
      <c r="E26" s="2">
        <v>77</v>
      </c>
      <c r="F26" s="71">
        <f t="shared" si="0"/>
        <v>76</v>
      </c>
    </row>
    <row r="27" spans="2:6" x14ac:dyDescent="0.4">
      <c r="B27" s="2" t="s">
        <v>442</v>
      </c>
      <c r="C27" s="2">
        <v>89</v>
      </c>
      <c r="D27" s="2">
        <v>86</v>
      </c>
      <c r="E27" s="2">
        <v>78</v>
      </c>
      <c r="F27" s="71">
        <f t="shared" si="0"/>
        <v>84</v>
      </c>
    </row>
    <row r="28" spans="2:6" x14ac:dyDescent="0.4">
      <c r="B28" s="2" t="s">
        <v>443</v>
      </c>
      <c r="C28" s="2">
        <v>90</v>
      </c>
      <c r="D28" s="2">
        <v>85</v>
      </c>
      <c r="E28" s="2">
        <v>98</v>
      </c>
      <c r="F28" s="71">
        <f t="shared" si="0"/>
        <v>91</v>
      </c>
    </row>
    <row r="29" spans="2:6" x14ac:dyDescent="0.4">
      <c r="B29" s="2" t="s">
        <v>444</v>
      </c>
      <c r="C29" s="2">
        <v>59</v>
      </c>
      <c r="D29" s="2">
        <v>94</v>
      </c>
      <c r="E29" s="2">
        <v>80</v>
      </c>
      <c r="F29" s="71">
        <f t="shared" si="0"/>
        <v>78</v>
      </c>
    </row>
  </sheetData>
  <mergeCells count="1">
    <mergeCell ref="H4:I4"/>
  </mergeCells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H20"/>
  <sheetViews>
    <sheetView workbookViewId="0">
      <selection activeCell="K32" sqref="K32"/>
    </sheetView>
  </sheetViews>
  <sheetFormatPr defaultColWidth="9" defaultRowHeight="17.399999999999999" x14ac:dyDescent="0.4"/>
  <cols>
    <col min="1" max="1" width="9" style="63"/>
    <col min="2" max="2" width="21" style="63" customWidth="1"/>
    <col min="3" max="6" width="10.59765625" style="63" customWidth="1"/>
    <col min="7" max="16384" width="9" style="63"/>
  </cols>
  <sheetData>
    <row r="1" spans="2:8" ht="19.2" x14ac:dyDescent="0.4">
      <c r="B1" s="75" t="s">
        <v>450</v>
      </c>
    </row>
    <row r="2" spans="2:8" x14ac:dyDescent="0.4">
      <c r="B2" s="36" t="s">
        <v>451</v>
      </c>
    </row>
    <row r="3" spans="2:8" x14ac:dyDescent="0.4">
      <c r="B3" s="36" t="s">
        <v>452</v>
      </c>
    </row>
    <row r="5" spans="2:8" x14ac:dyDescent="0.4">
      <c r="B5" s="37" t="s">
        <v>453</v>
      </c>
      <c r="C5" s="35"/>
      <c r="D5" s="35"/>
      <c r="E5" s="35"/>
      <c r="F5" s="35"/>
    </row>
    <row r="6" spans="2:8" x14ac:dyDescent="0.4">
      <c r="B6" s="35"/>
      <c r="C6" s="35"/>
      <c r="D6" s="35"/>
      <c r="E6" s="35"/>
      <c r="F6" s="35"/>
    </row>
    <row r="7" spans="2:8" x14ac:dyDescent="0.4">
      <c r="B7" s="76" t="s">
        <v>454</v>
      </c>
      <c r="C7" s="5" t="s">
        <v>455</v>
      </c>
      <c r="D7" s="5" t="s">
        <v>456</v>
      </c>
      <c r="E7" s="5" t="s">
        <v>457</v>
      </c>
      <c r="F7" s="5" t="s">
        <v>458</v>
      </c>
      <c r="G7" s="5" t="s">
        <v>459</v>
      </c>
      <c r="H7" s="5" t="s">
        <v>459</v>
      </c>
    </row>
    <row r="8" spans="2:8" x14ac:dyDescent="0.4">
      <c r="B8" s="77" t="s">
        <v>460</v>
      </c>
      <c r="C8" s="9">
        <v>6013</v>
      </c>
      <c r="D8" s="9">
        <v>2146</v>
      </c>
      <c r="E8" s="78">
        <f>D8-C8</f>
        <v>-3867</v>
      </c>
      <c r="F8" s="78">
        <f>ABS(E8)</f>
        <v>3867</v>
      </c>
      <c r="G8" s="79">
        <f>SIGN(E8)</f>
        <v>-1</v>
      </c>
      <c r="H8" s="82">
        <v>-1</v>
      </c>
    </row>
    <row r="9" spans="2:8" x14ac:dyDescent="0.4">
      <c r="B9" s="77" t="s">
        <v>461</v>
      </c>
      <c r="C9" s="9">
        <v>4690</v>
      </c>
      <c r="D9" s="9">
        <v>4345</v>
      </c>
      <c r="E9" s="78">
        <f t="shared" ref="E9:E20" si="0">D9-C9</f>
        <v>-345</v>
      </c>
      <c r="F9" s="78">
        <f t="shared" ref="F9:F20" si="1">ABS(E9)</f>
        <v>345</v>
      </c>
      <c r="G9" s="79">
        <f t="shared" ref="G9:G20" si="2">SIGN(E9)</f>
        <v>-1</v>
      </c>
      <c r="H9" s="82">
        <v>-1</v>
      </c>
    </row>
    <row r="10" spans="2:8" x14ac:dyDescent="0.4">
      <c r="B10" s="77" t="s">
        <v>462</v>
      </c>
      <c r="C10" s="9">
        <v>6423</v>
      </c>
      <c r="D10" s="9">
        <v>2836</v>
      </c>
      <c r="E10" s="78">
        <f t="shared" si="0"/>
        <v>-3587</v>
      </c>
      <c r="F10" s="78">
        <f t="shared" si="1"/>
        <v>3587</v>
      </c>
      <c r="G10" s="79">
        <f t="shared" si="2"/>
        <v>-1</v>
      </c>
      <c r="H10" s="82">
        <v>-1</v>
      </c>
    </row>
    <row r="11" spans="2:8" x14ac:dyDescent="0.4">
      <c r="B11" s="77" t="s">
        <v>463</v>
      </c>
      <c r="C11" s="9">
        <v>4979</v>
      </c>
      <c r="D11" s="9">
        <v>6846</v>
      </c>
      <c r="E11" s="78">
        <f t="shared" si="0"/>
        <v>1867</v>
      </c>
      <c r="F11" s="78">
        <f t="shared" si="1"/>
        <v>1867</v>
      </c>
      <c r="G11" s="79">
        <f t="shared" si="2"/>
        <v>1</v>
      </c>
      <c r="H11" s="82">
        <v>1</v>
      </c>
    </row>
    <row r="12" spans="2:8" x14ac:dyDescent="0.4">
      <c r="B12" s="80" t="s">
        <v>464</v>
      </c>
      <c r="C12" s="81">
        <v>2742</v>
      </c>
      <c r="D12" s="81">
        <v>5725</v>
      </c>
      <c r="E12" s="78">
        <f t="shared" si="0"/>
        <v>2983</v>
      </c>
      <c r="F12" s="78">
        <f t="shared" si="1"/>
        <v>2983</v>
      </c>
      <c r="G12" s="79">
        <f t="shared" si="2"/>
        <v>1</v>
      </c>
      <c r="H12" s="82">
        <v>1</v>
      </c>
    </row>
    <row r="13" spans="2:8" x14ac:dyDescent="0.4">
      <c r="B13" s="80" t="s">
        <v>465</v>
      </c>
      <c r="C13" s="81">
        <v>2135</v>
      </c>
      <c r="D13" s="81">
        <v>5358</v>
      </c>
      <c r="E13" s="78">
        <f t="shared" si="0"/>
        <v>3223</v>
      </c>
      <c r="F13" s="78">
        <f t="shared" si="1"/>
        <v>3223</v>
      </c>
      <c r="G13" s="79">
        <f t="shared" si="2"/>
        <v>1</v>
      </c>
      <c r="H13" s="82">
        <v>1</v>
      </c>
    </row>
    <row r="14" spans="2:8" x14ac:dyDescent="0.4">
      <c r="B14" s="80" t="s">
        <v>466</v>
      </c>
      <c r="C14" s="81">
        <v>6155</v>
      </c>
      <c r="D14" s="81">
        <v>2344</v>
      </c>
      <c r="E14" s="78">
        <f t="shared" si="0"/>
        <v>-3811</v>
      </c>
      <c r="F14" s="78">
        <f t="shared" si="1"/>
        <v>3811</v>
      </c>
      <c r="G14" s="79">
        <f t="shared" si="2"/>
        <v>-1</v>
      </c>
      <c r="H14" s="82">
        <v>-1</v>
      </c>
    </row>
    <row r="15" spans="2:8" x14ac:dyDescent="0.4">
      <c r="B15" s="80" t="s">
        <v>467</v>
      </c>
      <c r="C15" s="81">
        <v>4717</v>
      </c>
      <c r="D15" s="81">
        <v>6448</v>
      </c>
      <c r="E15" s="78">
        <f t="shared" si="0"/>
        <v>1731</v>
      </c>
      <c r="F15" s="78">
        <f t="shared" si="1"/>
        <v>1731</v>
      </c>
      <c r="G15" s="79">
        <f t="shared" si="2"/>
        <v>1</v>
      </c>
      <c r="H15" s="82">
        <v>1</v>
      </c>
    </row>
    <row r="16" spans="2:8" x14ac:dyDescent="0.4">
      <c r="B16" s="80" t="s">
        <v>468</v>
      </c>
      <c r="C16" s="81">
        <v>2815</v>
      </c>
      <c r="D16" s="81">
        <v>6442</v>
      </c>
      <c r="E16" s="78">
        <f t="shared" si="0"/>
        <v>3627</v>
      </c>
      <c r="F16" s="78">
        <f t="shared" si="1"/>
        <v>3627</v>
      </c>
      <c r="G16" s="79">
        <f t="shared" si="2"/>
        <v>1</v>
      </c>
      <c r="H16" s="82">
        <v>1</v>
      </c>
    </row>
    <row r="17" spans="2:8" x14ac:dyDescent="0.4">
      <c r="B17" s="80" t="s">
        <v>469</v>
      </c>
      <c r="C17" s="81">
        <v>5499</v>
      </c>
      <c r="D17" s="81">
        <v>4900</v>
      </c>
      <c r="E17" s="78">
        <f t="shared" si="0"/>
        <v>-599</v>
      </c>
      <c r="F17" s="78">
        <f t="shared" si="1"/>
        <v>599</v>
      </c>
      <c r="G17" s="79">
        <f t="shared" si="2"/>
        <v>-1</v>
      </c>
      <c r="H17" s="82">
        <v>-1</v>
      </c>
    </row>
    <row r="18" spans="2:8" x14ac:dyDescent="0.4">
      <c r="B18" s="80" t="s">
        <v>470</v>
      </c>
      <c r="C18" s="81">
        <v>2579</v>
      </c>
      <c r="D18" s="81">
        <v>3894</v>
      </c>
      <c r="E18" s="78">
        <f t="shared" si="0"/>
        <v>1315</v>
      </c>
      <c r="F18" s="78">
        <f t="shared" si="1"/>
        <v>1315</v>
      </c>
      <c r="G18" s="79">
        <f t="shared" si="2"/>
        <v>1</v>
      </c>
      <c r="H18" s="82">
        <v>1</v>
      </c>
    </row>
    <row r="19" spans="2:8" x14ac:dyDescent="0.4">
      <c r="B19" s="80" t="s">
        <v>471</v>
      </c>
      <c r="C19" s="81">
        <v>5294</v>
      </c>
      <c r="D19" s="81">
        <v>5815</v>
      </c>
      <c r="E19" s="78">
        <f t="shared" si="0"/>
        <v>521</v>
      </c>
      <c r="F19" s="78">
        <f t="shared" si="1"/>
        <v>521</v>
      </c>
      <c r="G19" s="79">
        <f t="shared" si="2"/>
        <v>1</v>
      </c>
      <c r="H19" s="82">
        <v>1</v>
      </c>
    </row>
    <row r="20" spans="2:8" x14ac:dyDescent="0.4">
      <c r="B20" s="80" t="s">
        <v>472</v>
      </c>
      <c r="C20" s="81">
        <v>6419</v>
      </c>
      <c r="D20" s="81">
        <v>5860</v>
      </c>
      <c r="E20" s="78">
        <f t="shared" si="0"/>
        <v>-559</v>
      </c>
      <c r="F20" s="78">
        <f t="shared" si="1"/>
        <v>559</v>
      </c>
      <c r="G20" s="79">
        <f t="shared" si="2"/>
        <v>-1</v>
      </c>
      <c r="H20" s="82">
        <v>-1</v>
      </c>
    </row>
  </sheetData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B1:I30"/>
  <sheetViews>
    <sheetView workbookViewId="0">
      <selection activeCell="B2" sqref="B1:B3"/>
    </sheetView>
  </sheetViews>
  <sheetFormatPr defaultColWidth="9" defaultRowHeight="17.399999999999999" x14ac:dyDescent="0.4"/>
  <cols>
    <col min="1" max="1" width="9" style="34"/>
    <col min="2" max="2" width="10.19921875" style="34" customWidth="1"/>
    <col min="3" max="5" width="10.5" style="34" customWidth="1"/>
    <col min="6" max="6" width="11.5" style="34" customWidth="1"/>
    <col min="7" max="8" width="10.5" style="34" customWidth="1"/>
    <col min="9" max="16384" width="9" style="34"/>
  </cols>
  <sheetData>
    <row r="1" spans="2:9" ht="19.2" x14ac:dyDescent="0.4">
      <c r="B1" s="75" t="s">
        <v>475</v>
      </c>
    </row>
    <row r="2" spans="2:9" x14ac:dyDescent="0.4">
      <c r="B2" s="36" t="s">
        <v>476</v>
      </c>
    </row>
    <row r="3" spans="2:9" x14ac:dyDescent="0.4">
      <c r="B3" s="36" t="s">
        <v>477</v>
      </c>
    </row>
    <row r="4" spans="2:9" x14ac:dyDescent="0.4">
      <c r="B4" s="36" t="s">
        <v>478</v>
      </c>
    </row>
    <row r="5" spans="2:9" x14ac:dyDescent="0.4">
      <c r="B5" s="36"/>
    </row>
    <row r="6" spans="2:9" x14ac:dyDescent="0.4">
      <c r="B6" s="37" t="s">
        <v>479</v>
      </c>
      <c r="C6" s="35"/>
      <c r="D6" s="35"/>
      <c r="E6" s="35"/>
      <c r="F6" s="35"/>
      <c r="G6" s="35"/>
      <c r="H6" s="35"/>
    </row>
    <row r="7" spans="2:9" x14ac:dyDescent="0.4">
      <c r="B7" s="35"/>
      <c r="C7" s="35"/>
      <c r="D7" s="35"/>
      <c r="E7" s="35"/>
      <c r="F7" s="35"/>
      <c r="G7" s="35"/>
      <c r="H7" s="35"/>
    </row>
    <row r="8" spans="2:9" x14ac:dyDescent="0.4">
      <c r="B8" s="83" t="s">
        <v>8</v>
      </c>
      <c r="C8" s="83" t="s">
        <v>480</v>
      </c>
      <c r="D8" s="83" t="s">
        <v>481</v>
      </c>
      <c r="E8" s="83" t="s">
        <v>482</v>
      </c>
      <c r="F8" s="83" t="s">
        <v>483</v>
      </c>
      <c r="G8" s="83" t="s">
        <v>484</v>
      </c>
      <c r="H8" s="83" t="s">
        <v>485</v>
      </c>
    </row>
    <row r="9" spans="2:9" x14ac:dyDescent="0.4">
      <c r="B9" s="1" t="s">
        <v>0</v>
      </c>
      <c r="C9" s="9">
        <v>3410</v>
      </c>
      <c r="D9" s="9">
        <v>4025</v>
      </c>
      <c r="E9" s="9">
        <v>1582</v>
      </c>
      <c r="F9" s="84">
        <f>ROUND(AVERAGE(C9:E9),2)</f>
        <v>3005.67</v>
      </c>
      <c r="G9" s="85">
        <f>ROUNDUP(F9,0)</f>
        <v>3006</v>
      </c>
      <c r="H9" s="85">
        <f>F9*0.5</f>
        <v>1502.835</v>
      </c>
      <c r="I9" s="86">
        <f>ROUNDDOWN(H9,-1)</f>
        <v>1500</v>
      </c>
    </row>
    <row r="10" spans="2:9" x14ac:dyDescent="0.4">
      <c r="B10" s="1" t="s">
        <v>1</v>
      </c>
      <c r="C10" s="9">
        <v>6862</v>
      </c>
      <c r="D10" s="9">
        <v>7009</v>
      </c>
      <c r="E10" s="9">
        <v>6866</v>
      </c>
      <c r="F10" s="84"/>
      <c r="G10" s="85"/>
      <c r="H10" s="85"/>
    </row>
    <row r="11" spans="2:9" x14ac:dyDescent="0.4">
      <c r="B11" s="1" t="s">
        <v>2</v>
      </c>
      <c r="C11" s="9">
        <v>7636</v>
      </c>
      <c r="D11" s="9">
        <v>6149</v>
      </c>
      <c r="E11" s="9">
        <v>1958</v>
      </c>
      <c r="F11" s="84"/>
      <c r="G11" s="85"/>
      <c r="H11" s="85"/>
    </row>
    <row r="12" spans="2:9" x14ac:dyDescent="0.4">
      <c r="B12" s="1" t="s">
        <v>3</v>
      </c>
      <c r="C12" s="9">
        <v>3957</v>
      </c>
      <c r="D12" s="9">
        <v>5820</v>
      </c>
      <c r="E12" s="9">
        <v>4907</v>
      </c>
      <c r="F12" s="84"/>
      <c r="G12" s="85"/>
      <c r="H12" s="85"/>
    </row>
    <row r="13" spans="2:9" x14ac:dyDescent="0.4">
      <c r="B13" s="1" t="s">
        <v>4</v>
      </c>
      <c r="C13" s="9">
        <v>4716</v>
      </c>
      <c r="D13" s="9">
        <v>4870</v>
      </c>
      <c r="E13" s="9">
        <v>1659</v>
      </c>
      <c r="F13" s="84"/>
      <c r="G13" s="85"/>
      <c r="H13" s="85"/>
    </row>
    <row r="14" spans="2:9" x14ac:dyDescent="0.4">
      <c r="B14" s="1" t="s">
        <v>473</v>
      </c>
      <c r="C14" s="9">
        <v>2410</v>
      </c>
      <c r="D14" s="9">
        <v>3693</v>
      </c>
      <c r="E14" s="9">
        <v>7750</v>
      </c>
      <c r="F14" s="84"/>
      <c r="G14" s="85"/>
      <c r="H14" s="85"/>
    </row>
    <row r="15" spans="2:9" x14ac:dyDescent="0.4">
      <c r="B15" s="1" t="s">
        <v>474</v>
      </c>
      <c r="C15" s="9">
        <v>4252</v>
      </c>
      <c r="D15" s="9">
        <v>3962</v>
      </c>
      <c r="E15" s="9">
        <v>6343</v>
      </c>
      <c r="F15" s="84"/>
      <c r="G15" s="85"/>
      <c r="H15" s="85"/>
    </row>
    <row r="16" spans="2:9" x14ac:dyDescent="0.4">
      <c r="B16" s="1" t="s">
        <v>486</v>
      </c>
      <c r="C16" s="9">
        <v>6465</v>
      </c>
      <c r="D16" s="9">
        <v>7009</v>
      </c>
      <c r="E16" s="9">
        <v>6918</v>
      </c>
      <c r="F16" s="84"/>
      <c r="G16" s="85"/>
      <c r="H16" s="85"/>
    </row>
    <row r="17" spans="2:8" x14ac:dyDescent="0.4">
      <c r="B17" s="1" t="s">
        <v>487</v>
      </c>
      <c r="C17" s="9">
        <v>5915</v>
      </c>
      <c r="D17" s="9">
        <v>3622</v>
      </c>
      <c r="E17" s="9">
        <v>6632</v>
      </c>
      <c r="F17" s="84"/>
      <c r="G17" s="85"/>
      <c r="H17" s="85"/>
    </row>
    <row r="18" spans="2:8" x14ac:dyDescent="0.4">
      <c r="B18" s="1" t="s">
        <v>488</v>
      </c>
      <c r="C18" s="9">
        <v>4477</v>
      </c>
      <c r="D18" s="9">
        <v>4831</v>
      </c>
      <c r="E18" s="9">
        <v>3949</v>
      </c>
      <c r="F18" s="84"/>
      <c r="G18" s="85"/>
      <c r="H18" s="85"/>
    </row>
    <row r="19" spans="2:8" x14ac:dyDescent="0.4">
      <c r="B19" s="1" t="s">
        <v>489</v>
      </c>
      <c r="C19" s="9">
        <v>6496</v>
      </c>
      <c r="D19" s="9">
        <v>5017</v>
      </c>
      <c r="E19" s="9">
        <v>2911</v>
      </c>
      <c r="F19" s="84"/>
      <c r="G19" s="85"/>
      <c r="H19" s="85"/>
    </row>
    <row r="20" spans="2:8" x14ac:dyDescent="0.4">
      <c r="B20" s="1" t="s">
        <v>39</v>
      </c>
      <c r="C20" s="9">
        <v>5581</v>
      </c>
      <c r="D20" s="9">
        <v>7858</v>
      </c>
      <c r="E20" s="9">
        <v>6634</v>
      </c>
      <c r="F20" s="84"/>
      <c r="G20" s="85"/>
      <c r="H20" s="85"/>
    </row>
    <row r="21" spans="2:8" x14ac:dyDescent="0.4">
      <c r="B21" s="1" t="s">
        <v>490</v>
      </c>
      <c r="C21" s="9">
        <v>7290</v>
      </c>
      <c r="D21" s="9">
        <v>5502</v>
      </c>
      <c r="E21" s="9">
        <v>4124</v>
      </c>
      <c r="F21" s="84"/>
      <c r="G21" s="85"/>
      <c r="H21" s="85"/>
    </row>
    <row r="24" spans="2:8" x14ac:dyDescent="0.4">
      <c r="B24" s="87" t="s">
        <v>491</v>
      </c>
    </row>
    <row r="26" spans="2:8" x14ac:dyDescent="0.4">
      <c r="B26" s="34" t="s">
        <v>493</v>
      </c>
    </row>
    <row r="27" spans="2:8" x14ac:dyDescent="0.4">
      <c r="B27" s="34" t="s">
        <v>492</v>
      </c>
    </row>
    <row r="28" spans="2:8" x14ac:dyDescent="0.4">
      <c r="B28" s="34" t="s">
        <v>494</v>
      </c>
    </row>
    <row r="29" spans="2:8" x14ac:dyDescent="0.4">
      <c r="B29" s="83" t="s">
        <v>495</v>
      </c>
      <c r="C29" s="83" t="s">
        <v>496</v>
      </c>
      <c r="D29" s="83" t="s">
        <v>497</v>
      </c>
    </row>
    <row r="30" spans="2:8" x14ac:dyDescent="0.4">
      <c r="B30" s="61">
        <v>-8.8000000000000007</v>
      </c>
      <c r="C30" s="61">
        <f>INT(B30)</f>
        <v>-9</v>
      </c>
      <c r="D30" s="61">
        <f>TRUNC(B30)</f>
        <v>-8</v>
      </c>
    </row>
  </sheetData>
  <phoneticPr fontId="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B1:G21"/>
  <sheetViews>
    <sheetView workbookViewId="0">
      <selection activeCell="B1" sqref="B1:B3"/>
    </sheetView>
  </sheetViews>
  <sheetFormatPr defaultColWidth="9" defaultRowHeight="17.399999999999999" x14ac:dyDescent="0.4"/>
  <cols>
    <col min="1" max="1" width="9" style="63"/>
    <col min="2" max="3" width="11" style="63" customWidth="1"/>
    <col min="4" max="16384" width="9" style="63"/>
  </cols>
  <sheetData>
    <row r="1" spans="2:7" ht="19.2" x14ac:dyDescent="0.4">
      <c r="B1" s="75" t="s">
        <v>498</v>
      </c>
    </row>
    <row r="2" spans="2:7" x14ac:dyDescent="0.4">
      <c r="B2" s="36" t="s">
        <v>499</v>
      </c>
    </row>
    <row r="3" spans="2:7" x14ac:dyDescent="0.4">
      <c r="B3" s="36" t="s">
        <v>500</v>
      </c>
    </row>
    <row r="5" spans="2:7" x14ac:dyDescent="0.4">
      <c r="B5" s="37" t="s">
        <v>501</v>
      </c>
      <c r="C5" s="35"/>
      <c r="D5" s="35"/>
      <c r="E5" s="35"/>
      <c r="F5" s="35"/>
      <c r="G5" s="35"/>
    </row>
    <row r="6" spans="2:7" x14ac:dyDescent="0.4">
      <c r="B6" s="35"/>
      <c r="C6" s="35"/>
      <c r="D6" s="35"/>
      <c r="E6" s="35"/>
      <c r="F6" s="35"/>
      <c r="G6" s="35"/>
    </row>
    <row r="7" spans="2:7" x14ac:dyDescent="0.4">
      <c r="B7" s="88" t="s">
        <v>502</v>
      </c>
      <c r="C7" s="88" t="s">
        <v>503</v>
      </c>
      <c r="D7" s="35"/>
      <c r="E7" s="88" t="s">
        <v>504</v>
      </c>
      <c r="F7" s="88" t="s">
        <v>505</v>
      </c>
      <c r="G7" s="88" t="s">
        <v>506</v>
      </c>
    </row>
    <row r="8" spans="2:7" x14ac:dyDescent="0.4">
      <c r="B8" s="1" t="s">
        <v>507</v>
      </c>
      <c r="C8" s="1">
        <v>40</v>
      </c>
      <c r="D8" s="35"/>
      <c r="E8" s="1">
        <v>1</v>
      </c>
      <c r="F8" s="6">
        <f>LARGE($C$8:$C$21,E8)</f>
        <v>99</v>
      </c>
      <c r="G8" s="6">
        <f>SMALL($C$8:$C$21,E8)</f>
        <v>30</v>
      </c>
    </row>
    <row r="9" spans="2:7" x14ac:dyDescent="0.4">
      <c r="B9" s="1" t="s">
        <v>508</v>
      </c>
      <c r="C9" s="1">
        <v>34</v>
      </c>
      <c r="D9" s="35"/>
      <c r="E9" s="1">
        <v>2</v>
      </c>
      <c r="F9" s="6">
        <f t="shared" ref="F9:F10" si="0">LARGE($C$8:$C$21,E9)</f>
        <v>95</v>
      </c>
      <c r="G9" s="6">
        <f t="shared" ref="G9:G10" si="1">SMALL($C$8:$C$21,E9)</f>
        <v>34</v>
      </c>
    </row>
    <row r="10" spans="2:7" x14ac:dyDescent="0.4">
      <c r="B10" s="1" t="s">
        <v>509</v>
      </c>
      <c r="C10" s="1">
        <v>67</v>
      </c>
      <c r="D10" s="35"/>
      <c r="E10" s="1">
        <v>3</v>
      </c>
      <c r="F10" s="6">
        <f t="shared" si="0"/>
        <v>94</v>
      </c>
      <c r="G10" s="6">
        <f t="shared" si="1"/>
        <v>40</v>
      </c>
    </row>
    <row r="11" spans="2:7" x14ac:dyDescent="0.4">
      <c r="B11" s="1" t="s">
        <v>510</v>
      </c>
      <c r="C11" s="1">
        <v>90</v>
      </c>
      <c r="D11" s="35"/>
      <c r="E11" s="35"/>
      <c r="F11" s="35"/>
      <c r="G11" s="35"/>
    </row>
    <row r="12" spans="2:7" x14ac:dyDescent="0.4">
      <c r="B12" s="1" t="s">
        <v>511</v>
      </c>
      <c r="C12" s="1">
        <v>75</v>
      </c>
      <c r="D12" s="35"/>
      <c r="E12" s="35"/>
      <c r="F12" s="35"/>
      <c r="G12" s="35"/>
    </row>
    <row r="13" spans="2:7" x14ac:dyDescent="0.4">
      <c r="B13" s="1" t="s">
        <v>512</v>
      </c>
      <c r="C13" s="1">
        <v>43</v>
      </c>
      <c r="D13" s="35"/>
      <c r="E13" s="35"/>
      <c r="F13" s="35"/>
      <c r="G13" s="35"/>
    </row>
    <row r="14" spans="2:7" x14ac:dyDescent="0.4">
      <c r="B14" s="1" t="s">
        <v>6</v>
      </c>
      <c r="C14" s="1">
        <v>30</v>
      </c>
      <c r="D14" s="35"/>
      <c r="E14" s="35"/>
      <c r="F14" s="35"/>
      <c r="G14" s="35"/>
    </row>
    <row r="15" spans="2:7" x14ac:dyDescent="0.4">
      <c r="B15" s="1" t="s">
        <v>513</v>
      </c>
      <c r="C15" s="1">
        <v>95</v>
      </c>
      <c r="D15" s="35"/>
      <c r="E15" s="35"/>
      <c r="F15" s="35"/>
      <c r="G15" s="35"/>
    </row>
    <row r="16" spans="2:7" x14ac:dyDescent="0.4">
      <c r="B16" s="1" t="s">
        <v>514</v>
      </c>
      <c r="C16" s="1">
        <v>94</v>
      </c>
      <c r="D16" s="35"/>
      <c r="E16" s="35"/>
      <c r="F16" s="35"/>
      <c r="G16" s="35"/>
    </row>
    <row r="17" spans="2:7" x14ac:dyDescent="0.4">
      <c r="B17" s="1" t="s">
        <v>515</v>
      </c>
      <c r="C17" s="1">
        <v>99</v>
      </c>
      <c r="D17" s="35"/>
      <c r="E17" s="35"/>
      <c r="F17" s="35"/>
      <c r="G17" s="35"/>
    </row>
    <row r="18" spans="2:7" x14ac:dyDescent="0.4">
      <c r="B18" s="1" t="s">
        <v>516</v>
      </c>
      <c r="C18" s="1">
        <v>57</v>
      </c>
    </row>
    <row r="19" spans="2:7" x14ac:dyDescent="0.4">
      <c r="B19" s="1" t="s">
        <v>517</v>
      </c>
      <c r="C19" s="1">
        <v>74</v>
      </c>
    </row>
    <row r="20" spans="2:7" x14ac:dyDescent="0.4">
      <c r="B20" s="1" t="s">
        <v>518</v>
      </c>
      <c r="C20" s="1">
        <v>92</v>
      </c>
    </row>
    <row r="21" spans="2:7" x14ac:dyDescent="0.4">
      <c r="B21" s="1" t="s">
        <v>519</v>
      </c>
      <c r="C21" s="1">
        <v>50</v>
      </c>
    </row>
  </sheetData>
  <phoneticPr fontId="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B1:I22"/>
  <sheetViews>
    <sheetView workbookViewId="0">
      <selection activeCell="B1" sqref="B1:B4"/>
    </sheetView>
  </sheetViews>
  <sheetFormatPr defaultColWidth="9" defaultRowHeight="17.399999999999999" x14ac:dyDescent="0.4"/>
  <cols>
    <col min="1" max="1" width="9" style="34"/>
    <col min="2" max="8" width="10.19921875" style="34" customWidth="1"/>
    <col min="9" max="16384" width="9" style="34"/>
  </cols>
  <sheetData>
    <row r="1" spans="2:9" ht="19.2" x14ac:dyDescent="0.4">
      <c r="B1" s="75" t="s">
        <v>520</v>
      </c>
    </row>
    <row r="2" spans="2:9" x14ac:dyDescent="0.4">
      <c r="B2" s="36" t="s">
        <v>521</v>
      </c>
    </row>
    <row r="3" spans="2:9" x14ac:dyDescent="0.4">
      <c r="B3" s="36" t="s">
        <v>522</v>
      </c>
    </row>
    <row r="4" spans="2:9" x14ac:dyDescent="0.4">
      <c r="B4" s="36" t="s">
        <v>523</v>
      </c>
    </row>
    <row r="6" spans="2:9" x14ac:dyDescent="0.4">
      <c r="B6" s="37" t="s">
        <v>524</v>
      </c>
      <c r="C6" s="35"/>
      <c r="D6" s="35"/>
      <c r="E6" s="35"/>
      <c r="F6" s="35"/>
      <c r="G6" s="35"/>
      <c r="H6" s="35"/>
    </row>
    <row r="7" spans="2:9" x14ac:dyDescent="0.4">
      <c r="B7" s="35"/>
      <c r="C7" s="35"/>
      <c r="D7" s="35"/>
      <c r="E7" s="35"/>
      <c r="F7" s="35"/>
      <c r="G7" s="35"/>
      <c r="H7" s="35"/>
    </row>
    <row r="8" spans="2:9" x14ac:dyDescent="0.4">
      <c r="B8" s="5" t="s">
        <v>525</v>
      </c>
      <c r="C8" s="5" t="s">
        <v>526</v>
      </c>
      <c r="D8" s="5" t="s">
        <v>55</v>
      </c>
      <c r="E8" s="5" t="s">
        <v>527</v>
      </c>
      <c r="F8" s="5" t="s">
        <v>528</v>
      </c>
      <c r="G8" s="5" t="s">
        <v>529</v>
      </c>
      <c r="H8" s="5" t="s">
        <v>530</v>
      </c>
    </row>
    <row r="9" spans="2:9" x14ac:dyDescent="0.4">
      <c r="B9" s="1" t="s">
        <v>0</v>
      </c>
      <c r="C9" s="1">
        <v>84</v>
      </c>
      <c r="D9" s="1">
        <v>69</v>
      </c>
      <c r="E9" s="1">
        <v>76</v>
      </c>
      <c r="F9" s="1">
        <f t="shared" ref="F9:F22" si="0">ROUND(AVERAGE(C9:E9),0)</f>
        <v>76</v>
      </c>
      <c r="G9" s="6">
        <f>_xlfn.RANK.EQ(F9,$F$9:$F$22)</f>
        <v>10</v>
      </c>
      <c r="H9" s="6">
        <f>_xlfn.RANK.AVG(F9,$F$9:$F$22)</f>
        <v>11</v>
      </c>
      <c r="I9" s="34">
        <f>RANK(F9,$F$9:$F$22,0)</f>
        <v>10</v>
      </c>
    </row>
    <row r="10" spans="2:9" x14ac:dyDescent="0.4">
      <c r="B10" s="1" t="s">
        <v>531</v>
      </c>
      <c r="C10" s="1">
        <v>65</v>
      </c>
      <c r="D10" s="1">
        <v>97</v>
      </c>
      <c r="E10" s="1">
        <v>67</v>
      </c>
      <c r="F10" s="1">
        <f t="shared" si="0"/>
        <v>76</v>
      </c>
      <c r="G10" s="6">
        <f t="shared" ref="G10:G22" si="1">_xlfn.RANK.EQ(F10,$F$9:$F$22)</f>
        <v>10</v>
      </c>
      <c r="H10" s="6">
        <f t="shared" ref="H10:H22" si="2">_xlfn.RANK.AVG(F10,$F$9:$F$22)</f>
        <v>11</v>
      </c>
      <c r="I10" s="34">
        <f t="shared" ref="I10:I22" si="3">RANK(F10,$F$9:$F$22,0)</f>
        <v>10</v>
      </c>
    </row>
    <row r="11" spans="2:9" x14ac:dyDescent="0.4">
      <c r="B11" s="1" t="s">
        <v>518</v>
      </c>
      <c r="C11" s="1">
        <v>75</v>
      </c>
      <c r="D11" s="1">
        <v>61</v>
      </c>
      <c r="E11" s="1">
        <v>91</v>
      </c>
      <c r="F11" s="1">
        <f t="shared" si="0"/>
        <v>76</v>
      </c>
      <c r="G11" s="6">
        <f t="shared" si="1"/>
        <v>10</v>
      </c>
      <c r="H11" s="6">
        <f t="shared" si="2"/>
        <v>11</v>
      </c>
      <c r="I11" s="34">
        <f t="shared" si="3"/>
        <v>10</v>
      </c>
    </row>
    <row r="12" spans="2:9" x14ac:dyDescent="0.4">
      <c r="B12" s="1" t="s">
        <v>532</v>
      </c>
      <c r="C12" s="1">
        <v>73</v>
      </c>
      <c r="D12" s="1">
        <v>79</v>
      </c>
      <c r="E12" s="1">
        <v>80</v>
      </c>
      <c r="F12" s="1">
        <f t="shared" si="0"/>
        <v>77</v>
      </c>
      <c r="G12" s="6">
        <f t="shared" si="1"/>
        <v>8</v>
      </c>
      <c r="H12" s="6">
        <f t="shared" si="2"/>
        <v>8.5</v>
      </c>
      <c r="I12" s="34">
        <f t="shared" si="3"/>
        <v>8</v>
      </c>
    </row>
    <row r="13" spans="2:9" x14ac:dyDescent="0.4">
      <c r="B13" s="1" t="s">
        <v>533</v>
      </c>
      <c r="C13" s="1">
        <v>70</v>
      </c>
      <c r="D13" s="1">
        <v>80</v>
      </c>
      <c r="E13" s="1">
        <v>81</v>
      </c>
      <c r="F13" s="1">
        <f t="shared" si="0"/>
        <v>77</v>
      </c>
      <c r="G13" s="6">
        <f t="shared" si="1"/>
        <v>8</v>
      </c>
      <c r="H13" s="6">
        <f t="shared" si="2"/>
        <v>8.5</v>
      </c>
      <c r="I13" s="34">
        <f t="shared" si="3"/>
        <v>8</v>
      </c>
    </row>
    <row r="14" spans="2:9" x14ac:dyDescent="0.4">
      <c r="B14" s="1" t="s">
        <v>513</v>
      </c>
      <c r="C14" s="1">
        <v>90</v>
      </c>
      <c r="D14" s="1">
        <v>91</v>
      </c>
      <c r="E14" s="1">
        <v>88</v>
      </c>
      <c r="F14" s="1">
        <f t="shared" si="0"/>
        <v>90</v>
      </c>
      <c r="G14" s="6">
        <f t="shared" si="1"/>
        <v>1</v>
      </c>
      <c r="H14" s="6">
        <f t="shared" si="2"/>
        <v>2</v>
      </c>
      <c r="I14" s="34">
        <f t="shared" si="3"/>
        <v>1</v>
      </c>
    </row>
    <row r="15" spans="2:9" x14ac:dyDescent="0.4">
      <c r="B15" s="1" t="s">
        <v>534</v>
      </c>
      <c r="C15" s="1">
        <v>91</v>
      </c>
      <c r="D15" s="1">
        <v>90</v>
      </c>
      <c r="E15" s="1">
        <v>89</v>
      </c>
      <c r="F15" s="1">
        <f t="shared" si="0"/>
        <v>90</v>
      </c>
      <c r="G15" s="6">
        <f t="shared" si="1"/>
        <v>1</v>
      </c>
      <c r="H15" s="6">
        <f t="shared" si="2"/>
        <v>2</v>
      </c>
      <c r="I15" s="34">
        <f t="shared" si="3"/>
        <v>1</v>
      </c>
    </row>
    <row r="16" spans="2:9" x14ac:dyDescent="0.4">
      <c r="B16" s="1" t="s">
        <v>535</v>
      </c>
      <c r="C16" s="1">
        <v>91</v>
      </c>
      <c r="D16" s="1">
        <v>88</v>
      </c>
      <c r="E16" s="1">
        <v>92</v>
      </c>
      <c r="F16" s="1">
        <f t="shared" si="0"/>
        <v>90</v>
      </c>
      <c r="G16" s="6">
        <f t="shared" si="1"/>
        <v>1</v>
      </c>
      <c r="H16" s="6">
        <f t="shared" si="2"/>
        <v>2</v>
      </c>
      <c r="I16" s="34">
        <f t="shared" si="3"/>
        <v>1</v>
      </c>
    </row>
    <row r="17" spans="2:9" x14ac:dyDescent="0.4">
      <c r="B17" s="1" t="s">
        <v>536</v>
      </c>
      <c r="C17" s="1">
        <v>78</v>
      </c>
      <c r="D17" s="1">
        <v>81</v>
      </c>
      <c r="E17" s="1">
        <v>75</v>
      </c>
      <c r="F17" s="1">
        <f t="shared" si="0"/>
        <v>78</v>
      </c>
      <c r="G17" s="6">
        <f t="shared" si="1"/>
        <v>7</v>
      </c>
      <c r="H17" s="6">
        <f t="shared" si="2"/>
        <v>7</v>
      </c>
      <c r="I17" s="34">
        <f t="shared" si="3"/>
        <v>7</v>
      </c>
    </row>
    <row r="18" spans="2:9" x14ac:dyDescent="0.4">
      <c r="B18" s="1" t="s">
        <v>2</v>
      </c>
      <c r="C18" s="1">
        <v>50</v>
      </c>
      <c r="D18" s="1">
        <v>69</v>
      </c>
      <c r="E18" s="1">
        <v>79</v>
      </c>
      <c r="F18" s="1">
        <f t="shared" si="0"/>
        <v>66</v>
      </c>
      <c r="G18" s="6">
        <f t="shared" si="1"/>
        <v>13</v>
      </c>
      <c r="H18" s="6">
        <f t="shared" si="2"/>
        <v>13</v>
      </c>
      <c r="I18" s="34">
        <f t="shared" si="3"/>
        <v>13</v>
      </c>
    </row>
    <row r="19" spans="2:9" x14ac:dyDescent="0.4">
      <c r="B19" s="1" t="s">
        <v>3</v>
      </c>
      <c r="C19" s="1">
        <v>67</v>
      </c>
      <c r="D19" s="1">
        <v>54</v>
      </c>
      <c r="E19" s="1">
        <v>57</v>
      </c>
      <c r="F19" s="1">
        <f t="shared" si="0"/>
        <v>59</v>
      </c>
      <c r="G19" s="6">
        <f t="shared" si="1"/>
        <v>14</v>
      </c>
      <c r="H19" s="6">
        <f t="shared" si="2"/>
        <v>14</v>
      </c>
      <c r="I19" s="34">
        <f t="shared" si="3"/>
        <v>14</v>
      </c>
    </row>
    <row r="20" spans="2:9" x14ac:dyDescent="0.4">
      <c r="B20" s="1" t="s">
        <v>537</v>
      </c>
      <c r="C20" s="1">
        <v>56</v>
      </c>
      <c r="D20" s="1">
        <v>88</v>
      </c>
      <c r="E20" s="1">
        <v>96</v>
      </c>
      <c r="F20" s="1">
        <f t="shared" si="0"/>
        <v>80</v>
      </c>
      <c r="G20" s="6">
        <f t="shared" si="1"/>
        <v>5</v>
      </c>
      <c r="H20" s="6">
        <f t="shared" si="2"/>
        <v>5</v>
      </c>
      <c r="I20" s="34">
        <f t="shared" si="3"/>
        <v>5</v>
      </c>
    </row>
    <row r="21" spans="2:9" x14ac:dyDescent="0.4">
      <c r="B21" s="1" t="s">
        <v>538</v>
      </c>
      <c r="C21" s="1">
        <v>55</v>
      </c>
      <c r="D21" s="1">
        <v>88</v>
      </c>
      <c r="E21" s="1">
        <v>95</v>
      </c>
      <c r="F21" s="1">
        <f t="shared" si="0"/>
        <v>79</v>
      </c>
      <c r="G21" s="6">
        <f t="shared" si="1"/>
        <v>6</v>
      </c>
      <c r="H21" s="6">
        <f t="shared" si="2"/>
        <v>6</v>
      </c>
      <c r="I21" s="34">
        <f t="shared" si="3"/>
        <v>6</v>
      </c>
    </row>
    <row r="22" spans="2:9" x14ac:dyDescent="0.4">
      <c r="B22" s="1" t="s">
        <v>519</v>
      </c>
      <c r="C22" s="1">
        <v>83</v>
      </c>
      <c r="D22" s="1">
        <v>84</v>
      </c>
      <c r="E22" s="1">
        <v>88</v>
      </c>
      <c r="F22" s="1">
        <f t="shared" si="0"/>
        <v>85</v>
      </c>
      <c r="G22" s="6">
        <f t="shared" si="1"/>
        <v>4</v>
      </c>
      <c r="H22" s="6">
        <f t="shared" si="2"/>
        <v>4</v>
      </c>
      <c r="I22" s="34">
        <f t="shared" si="3"/>
        <v>4</v>
      </c>
    </row>
  </sheetData>
  <phoneticPr fontId="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B1:H21"/>
  <sheetViews>
    <sheetView workbookViewId="0">
      <selection activeCell="K26" sqref="K26"/>
    </sheetView>
  </sheetViews>
  <sheetFormatPr defaultColWidth="9" defaultRowHeight="17.399999999999999" x14ac:dyDescent="0.4"/>
  <cols>
    <col min="1" max="6" width="9" style="34"/>
    <col min="7" max="8" width="10.59765625" style="34" customWidth="1"/>
    <col min="9" max="16384" width="9" style="34"/>
  </cols>
  <sheetData>
    <row r="1" spans="2:8" ht="19.2" x14ac:dyDescent="0.4">
      <c r="B1" s="75" t="s">
        <v>539</v>
      </c>
    </row>
    <row r="2" spans="2:8" ht="19.2" x14ac:dyDescent="0.4">
      <c r="B2" s="75" t="s">
        <v>540</v>
      </c>
    </row>
    <row r="3" spans="2:8" ht="19.2" x14ac:dyDescent="0.4">
      <c r="B3" s="75" t="s">
        <v>541</v>
      </c>
    </row>
    <row r="4" spans="2:8" ht="19.2" x14ac:dyDescent="0.4">
      <c r="B4" s="75"/>
    </row>
    <row r="5" spans="2:8" x14ac:dyDescent="0.4">
      <c r="B5" s="37" t="s">
        <v>542</v>
      </c>
      <c r="C5" s="37"/>
      <c r="E5" s="35"/>
      <c r="F5" s="35"/>
      <c r="G5" s="35"/>
    </row>
    <row r="6" spans="2:8" x14ac:dyDescent="0.4">
      <c r="B6" s="35"/>
      <c r="C6" s="35"/>
      <c r="E6" s="35"/>
      <c r="F6" s="35"/>
      <c r="G6" s="35"/>
    </row>
    <row r="7" spans="2:8" x14ac:dyDescent="0.4">
      <c r="B7" s="89" t="s">
        <v>543</v>
      </c>
      <c r="C7" s="89" t="s">
        <v>54</v>
      </c>
      <c r="D7" s="89" t="s">
        <v>55</v>
      </c>
      <c r="E7" s="89" t="s">
        <v>56</v>
      </c>
      <c r="F7" s="89" t="s">
        <v>57</v>
      </c>
      <c r="G7" s="89" t="s">
        <v>544</v>
      </c>
      <c r="H7" s="89" t="s">
        <v>545</v>
      </c>
    </row>
    <row r="8" spans="2:8" x14ac:dyDescent="0.4">
      <c r="B8" s="1" t="s">
        <v>0</v>
      </c>
      <c r="C8" s="1">
        <v>96</v>
      </c>
      <c r="D8" s="1">
        <v>69</v>
      </c>
      <c r="E8" s="1">
        <v>84</v>
      </c>
      <c r="F8" s="1">
        <f t="shared" ref="F8:F21" si="0">ROUND(AVERAGE(C8:E8),0)</f>
        <v>83</v>
      </c>
      <c r="G8" s="6" t="str">
        <f>IF(AND(C8&gt;=80,D8&gt;=80,E8&gt;=80),"합격","탈락")</f>
        <v>탈락</v>
      </c>
      <c r="H8" s="6" t="str">
        <f>IF(OR(C8&lt;60,D8&lt;60,E8&lt;60),"재시험","")</f>
        <v/>
      </c>
    </row>
    <row r="9" spans="2:8" x14ac:dyDescent="0.4">
      <c r="B9" s="1" t="s">
        <v>4</v>
      </c>
      <c r="C9" s="1">
        <v>89</v>
      </c>
      <c r="D9" s="1">
        <v>66</v>
      </c>
      <c r="E9" s="1">
        <v>55</v>
      </c>
      <c r="F9" s="1">
        <f t="shared" si="0"/>
        <v>70</v>
      </c>
      <c r="G9" s="6"/>
      <c r="H9" s="6"/>
    </row>
    <row r="10" spans="2:8" x14ac:dyDescent="0.4">
      <c r="B10" s="1" t="s">
        <v>518</v>
      </c>
      <c r="C10" s="1">
        <v>95</v>
      </c>
      <c r="D10" s="1">
        <v>98</v>
      </c>
      <c r="E10" s="1">
        <v>88</v>
      </c>
      <c r="F10" s="1">
        <f t="shared" si="0"/>
        <v>94</v>
      </c>
      <c r="G10" s="6"/>
      <c r="H10" s="6"/>
    </row>
    <row r="11" spans="2:8" x14ac:dyDescent="0.4">
      <c r="B11" s="1" t="s">
        <v>6</v>
      </c>
      <c r="C11" s="1">
        <v>76</v>
      </c>
      <c r="D11" s="1">
        <v>89</v>
      </c>
      <c r="E11" s="1">
        <v>95</v>
      </c>
      <c r="F11" s="1">
        <f t="shared" si="0"/>
        <v>87</v>
      </c>
      <c r="G11" s="6"/>
      <c r="H11" s="6"/>
    </row>
    <row r="12" spans="2:8" x14ac:dyDescent="0.4">
      <c r="B12" s="1" t="s">
        <v>546</v>
      </c>
      <c r="C12" s="1">
        <v>75</v>
      </c>
      <c r="D12" s="1">
        <v>87</v>
      </c>
      <c r="E12" s="1">
        <v>97</v>
      </c>
      <c r="F12" s="1">
        <f t="shared" si="0"/>
        <v>86</v>
      </c>
      <c r="G12" s="6"/>
      <c r="H12" s="6"/>
    </row>
    <row r="13" spans="2:8" x14ac:dyDescent="0.4">
      <c r="B13" s="1" t="s">
        <v>513</v>
      </c>
      <c r="C13" s="1">
        <v>96</v>
      </c>
      <c r="D13" s="1">
        <v>85</v>
      </c>
      <c r="E13" s="1">
        <v>89</v>
      </c>
      <c r="F13" s="1">
        <f t="shared" si="0"/>
        <v>90</v>
      </c>
      <c r="G13" s="6"/>
      <c r="H13" s="6"/>
    </row>
    <row r="14" spans="2:8" x14ac:dyDescent="0.4">
      <c r="B14" s="1" t="s">
        <v>514</v>
      </c>
      <c r="C14" s="1">
        <v>88</v>
      </c>
      <c r="D14" s="1">
        <v>76</v>
      </c>
      <c r="E14" s="1">
        <v>78</v>
      </c>
      <c r="F14" s="1">
        <f t="shared" si="0"/>
        <v>81</v>
      </c>
      <c r="G14" s="6"/>
      <c r="H14" s="6"/>
    </row>
    <row r="15" spans="2:8" x14ac:dyDescent="0.4">
      <c r="B15" s="1" t="s">
        <v>516</v>
      </c>
      <c r="C15" s="1">
        <v>84</v>
      </c>
      <c r="D15" s="1">
        <v>94</v>
      </c>
      <c r="E15" s="1">
        <v>88</v>
      </c>
      <c r="F15" s="1">
        <f t="shared" si="0"/>
        <v>89</v>
      </c>
      <c r="G15" s="6"/>
      <c r="H15" s="6"/>
    </row>
    <row r="16" spans="2:8" x14ac:dyDescent="0.4">
      <c r="B16" s="1" t="s">
        <v>1</v>
      </c>
      <c r="C16" s="1">
        <v>86</v>
      </c>
      <c r="D16" s="1">
        <v>63</v>
      </c>
      <c r="E16" s="1">
        <v>55</v>
      </c>
      <c r="F16" s="1">
        <f t="shared" si="0"/>
        <v>68</v>
      </c>
      <c r="G16" s="6"/>
      <c r="H16" s="6"/>
    </row>
    <row r="17" spans="2:8" x14ac:dyDescent="0.4">
      <c r="B17" s="1" t="s">
        <v>2</v>
      </c>
      <c r="C17" s="1">
        <v>52</v>
      </c>
      <c r="D17" s="1">
        <v>61</v>
      </c>
      <c r="E17" s="1">
        <v>53</v>
      </c>
      <c r="F17" s="1">
        <f t="shared" si="0"/>
        <v>55</v>
      </c>
      <c r="G17" s="6"/>
      <c r="H17" s="6"/>
    </row>
    <row r="18" spans="2:8" x14ac:dyDescent="0.4">
      <c r="B18" s="1" t="s">
        <v>3</v>
      </c>
      <c r="C18" s="1">
        <v>82</v>
      </c>
      <c r="D18" s="1">
        <v>86</v>
      </c>
      <c r="E18" s="1">
        <v>94</v>
      </c>
      <c r="F18" s="1">
        <f t="shared" si="0"/>
        <v>87</v>
      </c>
      <c r="G18" s="6"/>
      <c r="H18" s="6"/>
    </row>
    <row r="19" spans="2:8" x14ac:dyDescent="0.4">
      <c r="B19" s="1" t="s">
        <v>5</v>
      </c>
      <c r="C19" s="1">
        <v>67</v>
      </c>
      <c r="D19" s="1">
        <v>52</v>
      </c>
      <c r="E19" s="1">
        <v>74</v>
      </c>
      <c r="F19" s="1">
        <f t="shared" si="0"/>
        <v>64</v>
      </c>
      <c r="G19" s="6"/>
      <c r="H19" s="6"/>
    </row>
    <row r="20" spans="2:8" x14ac:dyDescent="0.4">
      <c r="B20" s="1" t="s">
        <v>517</v>
      </c>
      <c r="C20" s="1">
        <v>70</v>
      </c>
      <c r="D20" s="1">
        <v>95</v>
      </c>
      <c r="E20" s="1">
        <v>71</v>
      </c>
      <c r="F20" s="1">
        <f t="shared" si="0"/>
        <v>79</v>
      </c>
      <c r="G20" s="6"/>
      <c r="H20" s="6"/>
    </row>
    <row r="21" spans="2:8" x14ac:dyDescent="0.4">
      <c r="B21" s="1" t="s">
        <v>519</v>
      </c>
      <c r="C21" s="1">
        <v>94</v>
      </c>
      <c r="D21" s="1">
        <v>96</v>
      </c>
      <c r="E21" s="1">
        <v>98</v>
      </c>
      <c r="F21" s="1">
        <f t="shared" si="0"/>
        <v>96</v>
      </c>
      <c r="G21" s="6"/>
      <c r="H21" s="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B1:E23"/>
  <sheetViews>
    <sheetView workbookViewId="0">
      <selection activeCell="B1" sqref="B1:B2"/>
    </sheetView>
  </sheetViews>
  <sheetFormatPr defaultColWidth="9" defaultRowHeight="17.399999999999999" x14ac:dyDescent="0.4"/>
  <cols>
    <col min="1" max="1" width="9" style="34"/>
    <col min="2" max="3" width="12.09765625" style="34" customWidth="1"/>
    <col min="4" max="5" width="16.69921875" style="34" customWidth="1"/>
    <col min="6" max="16384" width="9" style="34"/>
  </cols>
  <sheetData>
    <row r="1" spans="2:5" ht="19.2" x14ac:dyDescent="0.4">
      <c r="B1" s="75" t="s">
        <v>547</v>
      </c>
    </row>
    <row r="2" spans="2:5" ht="19.2" x14ac:dyDescent="0.4">
      <c r="B2" s="75" t="s">
        <v>548</v>
      </c>
    </row>
    <row r="4" spans="2:5" x14ac:dyDescent="0.4">
      <c r="B4" s="37" t="s">
        <v>549</v>
      </c>
      <c r="C4" s="35"/>
      <c r="D4" s="35"/>
      <c r="E4" s="35"/>
    </row>
    <row r="5" spans="2:5" x14ac:dyDescent="0.4">
      <c r="B5" s="35"/>
      <c r="C5" s="35"/>
      <c r="D5" s="35"/>
      <c r="E5" s="35"/>
    </row>
    <row r="6" spans="2:5" x14ac:dyDescent="0.4">
      <c r="B6" s="90" t="s">
        <v>550</v>
      </c>
      <c r="C6" s="90" t="s">
        <v>551</v>
      </c>
      <c r="D6" s="90" t="s">
        <v>552</v>
      </c>
      <c r="E6" s="90" t="s">
        <v>553</v>
      </c>
    </row>
    <row r="7" spans="2:5" x14ac:dyDescent="0.4">
      <c r="B7" s="91" t="s">
        <v>554</v>
      </c>
      <c r="C7" s="92" t="s">
        <v>555</v>
      </c>
      <c r="D7" s="93">
        <f>VALUE(C7)</f>
        <v>43529</v>
      </c>
      <c r="E7" s="93">
        <f>_xlfn.NUMBERVALUE(C7)</f>
        <v>43529</v>
      </c>
    </row>
    <row r="8" spans="2:5" x14ac:dyDescent="0.4">
      <c r="B8" s="1" t="s">
        <v>556</v>
      </c>
      <c r="C8" s="94" t="s">
        <v>557</v>
      </c>
      <c r="D8" s="93"/>
      <c r="E8" s="93"/>
    </row>
    <row r="9" spans="2:5" x14ac:dyDescent="0.4">
      <c r="B9" s="1" t="s">
        <v>150</v>
      </c>
      <c r="C9" s="94" t="s">
        <v>558</v>
      </c>
      <c r="D9" s="93"/>
      <c r="E9" s="93"/>
    </row>
    <row r="10" spans="2:5" x14ac:dyDescent="0.4">
      <c r="B10" s="1" t="s">
        <v>62</v>
      </c>
      <c r="C10" s="94" t="s">
        <v>559</v>
      </c>
      <c r="D10" s="93"/>
      <c r="E10" s="93"/>
    </row>
    <row r="11" spans="2:5" x14ac:dyDescent="0.4">
      <c r="B11" s="1" t="s">
        <v>560</v>
      </c>
      <c r="C11" s="94" t="s">
        <v>561</v>
      </c>
      <c r="D11" s="93"/>
      <c r="E11" s="93"/>
    </row>
    <row r="12" spans="2:5" x14ac:dyDescent="0.4">
      <c r="B12" s="1" t="s">
        <v>562</v>
      </c>
      <c r="C12" s="94" t="s">
        <v>563</v>
      </c>
      <c r="D12" s="93"/>
      <c r="E12" s="93"/>
    </row>
    <row r="13" spans="2:5" x14ac:dyDescent="0.4">
      <c r="B13" s="1" t="s">
        <v>187</v>
      </c>
      <c r="C13" s="94" t="s">
        <v>564</v>
      </c>
      <c r="D13" s="93"/>
      <c r="E13" s="93"/>
    </row>
    <row r="14" spans="2:5" x14ac:dyDescent="0.4">
      <c r="B14" s="1" t="s">
        <v>565</v>
      </c>
      <c r="C14" s="94" t="s">
        <v>566</v>
      </c>
      <c r="D14" s="93"/>
      <c r="E14" s="93"/>
    </row>
    <row r="15" spans="2:5" x14ac:dyDescent="0.4">
      <c r="B15" s="1" t="s">
        <v>567</v>
      </c>
      <c r="C15" s="94" t="s">
        <v>568</v>
      </c>
      <c r="D15" s="93"/>
      <c r="E15" s="93"/>
    </row>
    <row r="16" spans="2:5" x14ac:dyDescent="0.4">
      <c r="B16" s="1" t="s">
        <v>569</v>
      </c>
      <c r="C16" s="94" t="s">
        <v>570</v>
      </c>
      <c r="D16" s="93"/>
      <c r="E16" s="93"/>
    </row>
    <row r="17" spans="2:5" x14ac:dyDescent="0.4">
      <c r="B17" s="1" t="s">
        <v>571</v>
      </c>
      <c r="C17" s="94" t="s">
        <v>572</v>
      </c>
      <c r="D17" s="93"/>
      <c r="E17" s="93"/>
    </row>
    <row r="18" spans="2:5" x14ac:dyDescent="0.4">
      <c r="B18" s="1" t="s">
        <v>573</v>
      </c>
      <c r="C18" s="94" t="s">
        <v>574</v>
      </c>
      <c r="D18" s="93"/>
      <c r="E18" s="93"/>
    </row>
    <row r="19" spans="2:5" x14ac:dyDescent="0.4">
      <c r="B19" s="1" t="s">
        <v>575</v>
      </c>
      <c r="C19" s="94" t="s">
        <v>576</v>
      </c>
      <c r="D19" s="93"/>
      <c r="E19" s="93"/>
    </row>
    <row r="20" spans="2:5" x14ac:dyDescent="0.4">
      <c r="B20" s="1" t="s">
        <v>577</v>
      </c>
      <c r="C20" s="94" t="s">
        <v>578</v>
      </c>
      <c r="D20" s="93"/>
      <c r="E20" s="93"/>
    </row>
    <row r="23" spans="2:5" x14ac:dyDescent="0.4">
      <c r="E23" s="95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B1:C14"/>
  <sheetViews>
    <sheetView workbookViewId="0">
      <selection activeCell="C11" sqref="C11"/>
    </sheetView>
  </sheetViews>
  <sheetFormatPr defaultColWidth="9" defaultRowHeight="17.399999999999999" x14ac:dyDescent="0.4"/>
  <cols>
    <col min="1" max="1" width="9" style="34"/>
    <col min="2" max="2" width="31.09765625" style="34" customWidth="1"/>
    <col min="3" max="3" width="39" style="34" customWidth="1"/>
    <col min="4" max="16384" width="9" style="34"/>
  </cols>
  <sheetData>
    <row r="1" spans="2:3" ht="19.2" x14ac:dyDescent="0.4">
      <c r="B1" s="75" t="s">
        <v>585</v>
      </c>
    </row>
    <row r="2" spans="2:3" ht="19.2" x14ac:dyDescent="0.4">
      <c r="B2" s="75"/>
    </row>
    <row r="4" spans="2:3" x14ac:dyDescent="0.4">
      <c r="B4" s="37" t="s">
        <v>579</v>
      </c>
      <c r="C4" s="37"/>
    </row>
    <row r="5" spans="2:3" ht="21" customHeight="1" x14ac:dyDescent="0.4">
      <c r="B5" s="35"/>
      <c r="C5" s="35"/>
    </row>
    <row r="6" spans="2:3" ht="21" customHeight="1" x14ac:dyDescent="0.4">
      <c r="B6" s="96" t="s">
        <v>580</v>
      </c>
      <c r="C6" s="6" t="str">
        <f ca="1">"오늘은"&amp;TODAY()&amp;"입니다."</f>
        <v>오늘은44038입니다.</v>
      </c>
    </row>
    <row r="7" spans="2:3" x14ac:dyDescent="0.4">
      <c r="B7" s="35"/>
      <c r="C7" s="35"/>
    </row>
    <row r="8" spans="2:3" x14ac:dyDescent="0.4">
      <c r="B8" s="35"/>
      <c r="C8" s="35" t="s">
        <v>581</v>
      </c>
    </row>
    <row r="9" spans="2:3" x14ac:dyDescent="0.4">
      <c r="B9" s="35"/>
      <c r="C9" s="35"/>
    </row>
    <row r="10" spans="2:3" x14ac:dyDescent="0.4">
      <c r="B10" s="35"/>
      <c r="C10" s="35"/>
    </row>
    <row r="11" spans="2:3" ht="21" customHeight="1" x14ac:dyDescent="0.4">
      <c r="B11" s="96" t="s">
        <v>582</v>
      </c>
      <c r="C11" s="6" t="str">
        <f ca="1">"오늘은 "&amp;TEXT(TODAY(),"yyyy년mm월dd일")&amp;" 입니다."</f>
        <v>오늘은 2020년07월26일 입니다.</v>
      </c>
    </row>
    <row r="13" spans="2:3" x14ac:dyDescent="0.4">
      <c r="C13" s="34" t="s">
        <v>583</v>
      </c>
    </row>
    <row r="14" spans="2:3" x14ac:dyDescent="0.4">
      <c r="C14" s="34" t="s">
        <v>584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E20"/>
  <sheetViews>
    <sheetView workbookViewId="0">
      <selection activeCell="I17" sqref="I17"/>
    </sheetView>
  </sheetViews>
  <sheetFormatPr defaultColWidth="9" defaultRowHeight="17.399999999999999" x14ac:dyDescent="0.4"/>
  <cols>
    <col min="1" max="1" width="9" style="34"/>
    <col min="2" max="3" width="21.19921875" style="34" customWidth="1"/>
    <col min="4" max="5" width="16.69921875" style="34" customWidth="1"/>
    <col min="6" max="16384" width="9" style="34"/>
  </cols>
  <sheetData>
    <row r="1" spans="1:5" ht="19.2" x14ac:dyDescent="0.4">
      <c r="B1" s="75" t="s">
        <v>620</v>
      </c>
    </row>
    <row r="2" spans="1:5" ht="19.2" x14ac:dyDescent="0.4">
      <c r="B2" s="75" t="s">
        <v>618</v>
      </c>
    </row>
    <row r="3" spans="1:5" x14ac:dyDescent="0.4">
      <c r="B3" s="36" t="s">
        <v>619</v>
      </c>
    </row>
    <row r="4" spans="1:5" x14ac:dyDescent="0.4">
      <c r="A4" s="34" t="s">
        <v>586</v>
      </c>
    </row>
    <row r="5" spans="1:5" x14ac:dyDescent="0.4">
      <c r="B5" s="36" t="s">
        <v>587</v>
      </c>
    </row>
    <row r="7" spans="1:5" x14ac:dyDescent="0.4">
      <c r="B7" s="90" t="s">
        <v>588</v>
      </c>
      <c r="C7" s="90" t="s">
        <v>589</v>
      </c>
      <c r="D7" s="90" t="s">
        <v>590</v>
      </c>
      <c r="E7" s="90" t="s">
        <v>591</v>
      </c>
    </row>
    <row r="8" spans="1:5" x14ac:dyDescent="0.4">
      <c r="B8" s="97" t="s">
        <v>592</v>
      </c>
      <c r="C8" s="98" t="str">
        <f>SUBSTITUTE(B8," ","")</f>
        <v>ex-Canada-2207</v>
      </c>
      <c r="D8" s="1" t="s">
        <v>593</v>
      </c>
      <c r="E8" s="24" t="str">
        <f>REPLACE(D8,8,7,"*******")</f>
        <v>710808-*******</v>
      </c>
    </row>
    <row r="9" spans="1:5" x14ac:dyDescent="0.4">
      <c r="B9" s="97" t="s">
        <v>594</v>
      </c>
      <c r="C9" s="98"/>
      <c r="D9" s="1" t="s">
        <v>595</v>
      </c>
      <c r="E9" s="24"/>
    </row>
    <row r="10" spans="1:5" x14ac:dyDescent="0.4">
      <c r="B10" s="97" t="s">
        <v>596</v>
      </c>
      <c r="C10" s="98"/>
      <c r="D10" s="1" t="s">
        <v>597</v>
      </c>
      <c r="E10" s="24"/>
    </row>
    <row r="11" spans="1:5" x14ac:dyDescent="0.4">
      <c r="B11" s="97" t="s">
        <v>598</v>
      </c>
      <c r="C11" s="98"/>
      <c r="D11" s="1" t="s">
        <v>599</v>
      </c>
      <c r="E11" s="24"/>
    </row>
    <row r="12" spans="1:5" x14ac:dyDescent="0.4">
      <c r="B12" s="97" t="s">
        <v>600</v>
      </c>
      <c r="C12" s="98"/>
      <c r="D12" s="1" t="s">
        <v>601</v>
      </c>
      <c r="E12" s="24"/>
    </row>
    <row r="13" spans="1:5" x14ac:dyDescent="0.4">
      <c r="B13" s="97" t="s">
        <v>602</v>
      </c>
      <c r="C13" s="98"/>
      <c r="D13" s="1" t="s">
        <v>603</v>
      </c>
      <c r="E13" s="24"/>
    </row>
    <row r="14" spans="1:5" x14ac:dyDescent="0.4">
      <c r="B14" s="97" t="s">
        <v>604</v>
      </c>
      <c r="C14" s="98"/>
      <c r="D14" s="1" t="s">
        <v>605</v>
      </c>
      <c r="E14" s="24"/>
    </row>
    <row r="15" spans="1:5" x14ac:dyDescent="0.4">
      <c r="B15" s="97" t="s">
        <v>606</v>
      </c>
      <c r="C15" s="98"/>
      <c r="D15" s="1" t="s">
        <v>607</v>
      </c>
      <c r="E15" s="24"/>
    </row>
    <row r="16" spans="1:5" x14ac:dyDescent="0.4">
      <c r="B16" s="97" t="s">
        <v>608</v>
      </c>
      <c r="C16" s="98"/>
      <c r="D16" s="1" t="s">
        <v>609</v>
      </c>
      <c r="E16" s="24"/>
    </row>
    <row r="17" spans="2:5" x14ac:dyDescent="0.4">
      <c r="B17" s="97" t="s">
        <v>610</v>
      </c>
      <c r="C17" s="98"/>
      <c r="D17" s="1" t="s">
        <v>611</v>
      </c>
      <c r="E17" s="24"/>
    </row>
    <row r="18" spans="2:5" x14ac:dyDescent="0.4">
      <c r="B18" s="97" t="s">
        <v>612</v>
      </c>
      <c r="C18" s="98"/>
      <c r="D18" s="1" t="s">
        <v>613</v>
      </c>
      <c r="E18" s="24"/>
    </row>
    <row r="19" spans="2:5" x14ac:dyDescent="0.4">
      <c r="B19" s="97" t="s">
        <v>614</v>
      </c>
      <c r="C19" s="98"/>
      <c r="D19" s="1" t="s">
        <v>615</v>
      </c>
      <c r="E19" s="24"/>
    </row>
    <row r="20" spans="2:5" x14ac:dyDescent="0.4">
      <c r="B20" s="97" t="s">
        <v>616</v>
      </c>
      <c r="C20" s="98"/>
      <c r="D20" s="1" t="s">
        <v>617</v>
      </c>
      <c r="E20" s="24"/>
    </row>
  </sheetData>
  <phoneticPr fontId="2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B1:E20"/>
  <sheetViews>
    <sheetView tabSelected="1" workbookViewId="0">
      <selection activeCell="Q23" sqref="Q23"/>
    </sheetView>
  </sheetViews>
  <sheetFormatPr defaultColWidth="9" defaultRowHeight="17.399999999999999" x14ac:dyDescent="0.4"/>
  <cols>
    <col min="1" max="1" width="9" style="34"/>
    <col min="2" max="2" width="27.09765625" style="34" customWidth="1"/>
    <col min="3" max="4" width="10" style="34" customWidth="1"/>
    <col min="5" max="5" width="15.19921875" style="34" customWidth="1"/>
    <col min="6" max="16384" width="9" style="34"/>
  </cols>
  <sheetData>
    <row r="1" spans="2:5" ht="19.2" x14ac:dyDescent="0.4">
      <c r="B1" s="75" t="s">
        <v>640</v>
      </c>
    </row>
    <row r="2" spans="2:5" ht="19.2" x14ac:dyDescent="0.4">
      <c r="B2" s="75" t="s">
        <v>638</v>
      </c>
    </row>
    <row r="3" spans="2:5" x14ac:dyDescent="0.4">
      <c r="B3" s="36" t="s">
        <v>639</v>
      </c>
    </row>
    <row r="5" spans="2:5" x14ac:dyDescent="0.4">
      <c r="B5" s="99" t="s">
        <v>621</v>
      </c>
    </row>
    <row r="7" spans="2:5" x14ac:dyDescent="0.4">
      <c r="B7" s="70" t="s">
        <v>622</v>
      </c>
      <c r="C7" s="70" t="s">
        <v>623</v>
      </c>
      <c r="D7" s="70" t="s">
        <v>624</v>
      </c>
      <c r="E7" s="70" t="s">
        <v>625</v>
      </c>
    </row>
    <row r="8" spans="2:5" x14ac:dyDescent="0.4">
      <c r="B8" s="97" t="s">
        <v>626</v>
      </c>
      <c r="C8" s="2">
        <f>FIND("-",B8)</f>
        <v>7</v>
      </c>
      <c r="D8" s="2">
        <f>FIND("-",B8,C8+1)</f>
        <v>14</v>
      </c>
      <c r="E8" s="98" t="str">
        <f>MID(B8,C8+1,D8-C8-1)</f>
        <v>Canada</v>
      </c>
    </row>
    <row r="9" spans="2:5" x14ac:dyDescent="0.4">
      <c r="B9" s="97" t="s">
        <v>594</v>
      </c>
      <c r="C9" s="2"/>
      <c r="D9" s="2"/>
      <c r="E9" s="98"/>
    </row>
    <row r="10" spans="2:5" x14ac:dyDescent="0.4">
      <c r="B10" s="97" t="s">
        <v>627</v>
      </c>
      <c r="C10" s="2"/>
      <c r="D10" s="2"/>
      <c r="E10" s="98"/>
    </row>
    <row r="11" spans="2:5" x14ac:dyDescent="0.4">
      <c r="B11" s="97" t="s">
        <v>628</v>
      </c>
      <c r="C11" s="2"/>
      <c r="D11" s="2"/>
      <c r="E11" s="98"/>
    </row>
    <row r="12" spans="2:5" x14ac:dyDescent="0.4">
      <c r="B12" s="97" t="s">
        <v>629</v>
      </c>
      <c r="C12" s="2"/>
      <c r="D12" s="2"/>
      <c r="E12" s="98"/>
    </row>
    <row r="13" spans="2:5" x14ac:dyDescent="0.4">
      <c r="B13" s="97" t="s">
        <v>630</v>
      </c>
      <c r="C13" s="2"/>
      <c r="D13" s="2"/>
      <c r="E13" s="98"/>
    </row>
    <row r="14" spans="2:5" x14ac:dyDescent="0.4">
      <c r="B14" s="97" t="s">
        <v>631</v>
      </c>
      <c r="C14" s="2"/>
      <c r="D14" s="2"/>
      <c r="E14" s="98"/>
    </row>
    <row r="15" spans="2:5" x14ac:dyDescent="0.4">
      <c r="B15" s="97" t="s">
        <v>632</v>
      </c>
      <c r="C15" s="2"/>
      <c r="D15" s="2"/>
      <c r="E15" s="98"/>
    </row>
    <row r="16" spans="2:5" x14ac:dyDescent="0.4">
      <c r="B16" s="97" t="s">
        <v>633</v>
      </c>
      <c r="C16" s="2"/>
      <c r="D16" s="2"/>
      <c r="E16" s="98"/>
    </row>
    <row r="17" spans="2:5" x14ac:dyDescent="0.4">
      <c r="B17" s="97" t="s">
        <v>634</v>
      </c>
      <c r="C17" s="2"/>
      <c r="D17" s="2"/>
      <c r="E17" s="98"/>
    </row>
    <row r="18" spans="2:5" x14ac:dyDescent="0.4">
      <c r="B18" s="97" t="s">
        <v>635</v>
      </c>
      <c r="C18" s="2"/>
      <c r="D18" s="2"/>
      <c r="E18" s="98"/>
    </row>
    <row r="19" spans="2:5" x14ac:dyDescent="0.4">
      <c r="B19" s="97" t="s">
        <v>636</v>
      </c>
      <c r="C19" s="2"/>
      <c r="D19" s="2"/>
      <c r="E19" s="98"/>
    </row>
    <row r="20" spans="2:5" x14ac:dyDescent="0.4">
      <c r="B20" s="97" t="s">
        <v>637</v>
      </c>
      <c r="C20" s="2"/>
      <c r="D20" s="2"/>
      <c r="E20" s="98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 지정된 범위</vt:lpstr>
      </vt:variant>
      <vt:variant>
        <vt:i4>6</vt:i4>
      </vt:variant>
    </vt:vector>
  </HeadingPairs>
  <TitlesOfParts>
    <vt:vector size="31" baseType="lpstr">
      <vt:lpstr>COUNTIF</vt:lpstr>
      <vt:lpstr>중복값 제외 개수구하기</vt:lpstr>
      <vt:lpstr>수식정리</vt:lpstr>
      <vt:lpstr>단축키</vt:lpstr>
      <vt:lpstr>AGGREGATE</vt:lpstr>
      <vt:lpstr>단축키 2</vt:lpstr>
      <vt:lpstr>DB함수</vt:lpstr>
      <vt:lpstr>VLOOKUP</vt:lpstr>
      <vt:lpstr>HLOOKUP</vt:lpstr>
      <vt:lpstr>LOOKUP</vt:lpstr>
      <vt:lpstr>CHOOSE</vt:lpstr>
      <vt:lpstr>MATCH-INDEX</vt:lpstr>
      <vt:lpstr>DSUM-DAVERAGE</vt:lpstr>
      <vt:lpstr>DGET</vt:lpstr>
      <vt:lpstr>SUBTOTAL</vt:lpstr>
      <vt:lpstr>FREQUENCY</vt:lpstr>
      <vt:lpstr>ABS-SIGN</vt:lpstr>
      <vt:lpstr>ROUND계열</vt:lpstr>
      <vt:lpstr>LARGE-SMALL</vt:lpstr>
      <vt:lpstr>RANK</vt:lpstr>
      <vt:lpstr>AND-OR</vt:lpstr>
      <vt:lpstr>VALUE-NUMBERVALUE</vt:lpstr>
      <vt:lpstr>TEXT</vt:lpstr>
      <vt:lpstr>REPLACE-SUBSTITUTE</vt:lpstr>
      <vt:lpstr>FIND-SEARCH</vt:lpstr>
      <vt:lpstr>수식정리!Print_Area</vt:lpstr>
      <vt:lpstr>'중복값 제외 개수구하기'!Print_Area</vt:lpstr>
      <vt:lpstr>금액</vt:lpstr>
      <vt:lpstr>수량</vt:lpstr>
      <vt:lpstr>조건</vt:lpstr>
      <vt:lpstr>증감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Dodream</dc:creator>
  <cp:lastModifiedBy>Ko kyung Duk</cp:lastModifiedBy>
  <cp:lastPrinted>2016-04-05T06:16:23Z</cp:lastPrinted>
  <dcterms:created xsi:type="dcterms:W3CDTF">2011-05-31T04:05:19Z</dcterms:created>
  <dcterms:modified xsi:type="dcterms:W3CDTF">2020-07-26T05:24:14Z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